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C:\Users\Germagno\Documents\FINANZE\FLUSSI DI CASSA\2026\I trimestre 2026\"/>
    </mc:Choice>
  </mc:AlternateContent>
  <xr:revisionPtr revIDLastSave="0" documentId="8_{CA8D0A68-9AB3-4A38-ABCC-45CEB40796D9}" xr6:coauthVersionLast="47" xr6:coauthVersionMax="47" xr10:uidLastSave="{00000000-0000-0000-0000-000000000000}"/>
  <bookViews>
    <workbookView xWindow="-15" yWindow="1440" windowWidth="23205" windowHeight="13665" xr2:uid="{00000000-000D-0000-FFFF-FFFF00000000}"/>
  </bookViews>
  <sheets>
    <sheet name="Modello Piano flussi cassa" sheetId="4" r:id="rId1"/>
    <sheet name="ModelloPianoFlussiCassa_PEG" sheetId="6" r:id="rId2"/>
  </sheets>
  <definedNames>
    <definedName name="_xlnm.Print_Area" localSheetId="0">'Modello Piano flussi cassa'!$A$1:$J$109</definedName>
    <definedName name="_xlnm.Print_Area" localSheetId="1">ModelloPianoFlussiCassa_PEG!$A$1:$N$247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37" i="6" l="1"/>
  <c r="M239" i="6" s="1"/>
  <c r="K237" i="6"/>
  <c r="I237" i="6"/>
  <c r="I239" i="6" s="1"/>
  <c r="G237" i="6"/>
  <c r="G239" i="6" s="1"/>
  <c r="N233" i="6"/>
  <c r="L233" i="6"/>
  <c r="J233" i="6"/>
  <c r="H233" i="6"/>
  <c r="N227" i="6"/>
  <c r="N237" i="6" s="1"/>
  <c r="L227" i="6"/>
  <c r="L237" i="6" s="1"/>
  <c r="L239" i="6" s="1"/>
  <c r="J227" i="6"/>
  <c r="J237" i="6" s="1"/>
  <c r="H227" i="6"/>
  <c r="H237" i="6" s="1"/>
  <c r="H239" i="6" s="1"/>
  <c r="N226" i="6"/>
  <c r="M226" i="6"/>
  <c r="L226" i="6"/>
  <c r="K226" i="6"/>
  <c r="K239" i="6" s="1"/>
  <c r="J226" i="6"/>
  <c r="I226" i="6"/>
  <c r="H226" i="6"/>
  <c r="G226" i="6"/>
  <c r="N224" i="6"/>
  <c r="M224" i="6"/>
  <c r="L224" i="6"/>
  <c r="K224" i="6"/>
  <c r="J224" i="6"/>
  <c r="I224" i="6"/>
  <c r="H224" i="6"/>
  <c r="G224" i="6"/>
  <c r="N217" i="6"/>
  <c r="M217" i="6"/>
  <c r="L217" i="6"/>
  <c r="K217" i="6"/>
  <c r="J217" i="6"/>
  <c r="I217" i="6"/>
  <c r="H217" i="6"/>
  <c r="G217" i="6"/>
  <c r="M212" i="6"/>
  <c r="K212" i="6"/>
  <c r="I212" i="6"/>
  <c r="H212" i="6"/>
  <c r="G212" i="6"/>
  <c r="N205" i="6"/>
  <c r="N212" i="6" s="1"/>
  <c r="L205" i="6"/>
  <c r="L212" i="6" s="1"/>
  <c r="J205" i="6"/>
  <c r="H205" i="6"/>
  <c r="N198" i="6"/>
  <c r="L198" i="6"/>
  <c r="J198" i="6"/>
  <c r="J212" i="6" s="1"/>
  <c r="H198" i="6"/>
  <c r="M196" i="6"/>
  <c r="L196" i="6"/>
  <c r="K196" i="6"/>
  <c r="I196" i="6"/>
  <c r="G196" i="6"/>
  <c r="N185" i="6"/>
  <c r="L185" i="6"/>
  <c r="J185" i="6"/>
  <c r="J196" i="6" s="1"/>
  <c r="H185" i="6"/>
  <c r="N182" i="6"/>
  <c r="N196" i="6" s="1"/>
  <c r="L182" i="6"/>
  <c r="J182" i="6"/>
  <c r="H182" i="6"/>
  <c r="N177" i="6"/>
  <c r="L177" i="6"/>
  <c r="J177" i="6"/>
  <c r="H177" i="6"/>
  <c r="H196" i="6" s="1"/>
  <c r="N154" i="6"/>
  <c r="L154" i="6"/>
  <c r="J154" i="6"/>
  <c r="H154" i="6"/>
  <c r="N111" i="6"/>
  <c r="L111" i="6"/>
  <c r="J111" i="6"/>
  <c r="H111" i="6"/>
  <c r="N108" i="6"/>
  <c r="L108" i="6"/>
  <c r="J108" i="6"/>
  <c r="H108" i="6"/>
  <c r="N103" i="6"/>
  <c r="L103" i="6"/>
  <c r="J103" i="6"/>
  <c r="H103" i="6"/>
  <c r="N98" i="6"/>
  <c r="N243" i="6" s="1"/>
  <c r="L98" i="6"/>
  <c r="L243" i="6" s="1"/>
  <c r="J98" i="6"/>
  <c r="J243" i="6" s="1"/>
  <c r="H98" i="6"/>
  <c r="H243" i="6" s="1"/>
  <c r="G95" i="6"/>
  <c r="G97" i="6" s="1"/>
  <c r="G242" i="6" s="1"/>
  <c r="M93" i="6"/>
  <c r="K93" i="6"/>
  <c r="J93" i="6"/>
  <c r="I93" i="6"/>
  <c r="I95" i="6" s="1"/>
  <c r="I97" i="6" s="1"/>
  <c r="I242" i="6" s="1"/>
  <c r="H93" i="6"/>
  <c r="G93" i="6"/>
  <c r="N89" i="6"/>
  <c r="N93" i="6" s="1"/>
  <c r="N95" i="6" s="1"/>
  <c r="N97" i="6" s="1"/>
  <c r="L89" i="6"/>
  <c r="L93" i="6" s="1"/>
  <c r="L95" i="6" s="1"/>
  <c r="L97" i="6" s="1"/>
  <c r="L242" i="6" s="1"/>
  <c r="L244" i="6" s="1"/>
  <c r="J89" i="6"/>
  <c r="H89" i="6"/>
  <c r="N83" i="6"/>
  <c r="L83" i="6"/>
  <c r="J83" i="6"/>
  <c r="H83" i="6"/>
  <c r="N82" i="6"/>
  <c r="M82" i="6"/>
  <c r="M95" i="6" s="1"/>
  <c r="M97" i="6" s="1"/>
  <c r="L82" i="6"/>
  <c r="K82" i="6"/>
  <c r="K95" i="6" s="1"/>
  <c r="K97" i="6" s="1"/>
  <c r="K242" i="6" s="1"/>
  <c r="J82" i="6"/>
  <c r="I82" i="6"/>
  <c r="H82" i="6"/>
  <c r="G82" i="6"/>
  <c r="N77" i="6"/>
  <c r="M77" i="6"/>
  <c r="L77" i="6"/>
  <c r="K77" i="6"/>
  <c r="J77" i="6"/>
  <c r="I77" i="6"/>
  <c r="H77" i="6"/>
  <c r="G77" i="6"/>
  <c r="M72" i="6"/>
  <c r="K72" i="6"/>
  <c r="I72" i="6"/>
  <c r="G72" i="6"/>
  <c r="N68" i="6"/>
  <c r="N72" i="6" s="1"/>
  <c r="L68" i="6"/>
  <c r="L72" i="6" s="1"/>
  <c r="J68" i="6"/>
  <c r="J72" i="6" s="1"/>
  <c r="H68" i="6"/>
  <c r="N61" i="6"/>
  <c r="L61" i="6"/>
  <c r="J61" i="6"/>
  <c r="H61" i="6"/>
  <c r="H72" i="6" s="1"/>
  <c r="M57" i="6"/>
  <c r="K57" i="6"/>
  <c r="I57" i="6"/>
  <c r="H57" i="6"/>
  <c r="G57" i="6"/>
  <c r="N53" i="6"/>
  <c r="N57" i="6" s="1"/>
  <c r="L53" i="6"/>
  <c r="L57" i="6" s="1"/>
  <c r="J53" i="6"/>
  <c r="H53" i="6"/>
  <c r="N47" i="6"/>
  <c r="L47" i="6"/>
  <c r="J47" i="6"/>
  <c r="H47" i="6"/>
  <c r="N38" i="6"/>
  <c r="L38" i="6"/>
  <c r="J38" i="6"/>
  <c r="J57" i="6" s="1"/>
  <c r="H38" i="6"/>
  <c r="M37" i="6"/>
  <c r="K37" i="6"/>
  <c r="I37" i="6"/>
  <c r="H37" i="6"/>
  <c r="G37" i="6"/>
  <c r="N28" i="6"/>
  <c r="N37" i="6" s="1"/>
  <c r="L28" i="6"/>
  <c r="L37" i="6" s="1"/>
  <c r="J28" i="6"/>
  <c r="J37" i="6" s="1"/>
  <c r="H28" i="6"/>
  <c r="M27" i="6"/>
  <c r="K27" i="6"/>
  <c r="I27" i="6"/>
  <c r="G27" i="6"/>
  <c r="N23" i="6"/>
  <c r="L23" i="6"/>
  <c r="J23" i="6"/>
  <c r="H23" i="6"/>
  <c r="N17" i="6"/>
  <c r="N27" i="6" s="1"/>
  <c r="L17" i="6"/>
  <c r="L27" i="6" s="1"/>
  <c r="J17" i="6"/>
  <c r="J27" i="6" s="1"/>
  <c r="H17" i="6"/>
  <c r="H27" i="6" s="1"/>
  <c r="H101" i="4"/>
  <c r="J99" i="4"/>
  <c r="I99" i="4"/>
  <c r="H99" i="4"/>
  <c r="G99" i="4"/>
  <c r="F99" i="4"/>
  <c r="F101" i="4" s="1"/>
  <c r="E99" i="4"/>
  <c r="E101" i="4" s="1"/>
  <c r="D99" i="4"/>
  <c r="D101" i="4" s="1"/>
  <c r="C99" i="4"/>
  <c r="J95" i="4"/>
  <c r="I95" i="4"/>
  <c r="H95" i="4"/>
  <c r="G95" i="4"/>
  <c r="G101" i="4" s="1"/>
  <c r="F95" i="4"/>
  <c r="E95" i="4"/>
  <c r="D95" i="4"/>
  <c r="C95" i="4"/>
  <c r="J89" i="4"/>
  <c r="J101" i="4" s="1"/>
  <c r="I89" i="4"/>
  <c r="I101" i="4" s="1"/>
  <c r="H89" i="4"/>
  <c r="G89" i="4"/>
  <c r="F89" i="4"/>
  <c r="E89" i="4"/>
  <c r="D89" i="4"/>
  <c r="C89" i="4"/>
  <c r="C101" i="4" s="1"/>
  <c r="J84" i="4"/>
  <c r="I84" i="4"/>
  <c r="H84" i="4"/>
  <c r="G84" i="4"/>
  <c r="F84" i="4"/>
  <c r="E84" i="4"/>
  <c r="D84" i="4"/>
  <c r="C84" i="4"/>
  <c r="J78" i="4"/>
  <c r="I78" i="4"/>
  <c r="H78" i="4"/>
  <c r="G78" i="4"/>
  <c r="F78" i="4"/>
  <c r="E78" i="4"/>
  <c r="D78" i="4"/>
  <c r="C78" i="4"/>
  <c r="J63" i="4"/>
  <c r="J105" i="4" s="1"/>
  <c r="H63" i="4"/>
  <c r="H105" i="4" s="1"/>
  <c r="F63" i="4"/>
  <c r="F105" i="4" s="1"/>
  <c r="D63" i="4"/>
  <c r="D105" i="4" s="1"/>
  <c r="J58" i="4"/>
  <c r="I58" i="4"/>
  <c r="H58" i="4"/>
  <c r="G58" i="4"/>
  <c r="F58" i="4"/>
  <c r="F60" i="4" s="1"/>
  <c r="F62" i="4" s="1"/>
  <c r="F104" i="4" s="1"/>
  <c r="F106" i="4" s="1"/>
  <c r="E58" i="4"/>
  <c r="E60" i="4" s="1"/>
  <c r="E62" i="4" s="1"/>
  <c r="D58" i="4"/>
  <c r="D60" i="4" s="1"/>
  <c r="D62" i="4" s="1"/>
  <c r="C58" i="4"/>
  <c r="J55" i="4"/>
  <c r="I55" i="4"/>
  <c r="H55" i="4"/>
  <c r="G55" i="4"/>
  <c r="G60" i="4" s="1"/>
  <c r="G62" i="4" s="1"/>
  <c r="F55" i="4"/>
  <c r="E55" i="4"/>
  <c r="D55" i="4"/>
  <c r="C55" i="4"/>
  <c r="J50" i="4"/>
  <c r="J60" i="4" s="1"/>
  <c r="J62" i="4" s="1"/>
  <c r="J104" i="4" s="1"/>
  <c r="J106" i="4" s="1"/>
  <c r="I50" i="4"/>
  <c r="H50" i="4"/>
  <c r="G50" i="4"/>
  <c r="F50" i="4"/>
  <c r="E50" i="4"/>
  <c r="D50" i="4"/>
  <c r="C50" i="4"/>
  <c r="C60" i="4" s="1"/>
  <c r="C62" i="4" s="1"/>
  <c r="J45" i="4"/>
  <c r="I45" i="4"/>
  <c r="H45" i="4"/>
  <c r="G45" i="4"/>
  <c r="F45" i="4"/>
  <c r="E45" i="4"/>
  <c r="D45" i="4"/>
  <c r="C45" i="4"/>
  <c r="J39" i="4"/>
  <c r="I39" i="4"/>
  <c r="H39" i="4"/>
  <c r="G39" i="4"/>
  <c r="F39" i="4"/>
  <c r="E39" i="4"/>
  <c r="D39" i="4"/>
  <c r="C39" i="4"/>
  <c r="J33" i="4"/>
  <c r="I33" i="4"/>
  <c r="H33" i="4"/>
  <c r="G33" i="4"/>
  <c r="F33" i="4"/>
  <c r="E33" i="4"/>
  <c r="D33" i="4"/>
  <c r="C33" i="4"/>
  <c r="F29" i="4"/>
  <c r="E29" i="4"/>
  <c r="D29" i="4"/>
  <c r="J18" i="4"/>
  <c r="I18" i="4"/>
  <c r="H18" i="4"/>
  <c r="G18" i="4"/>
  <c r="G17" i="4" s="1"/>
  <c r="G29" i="4" s="1"/>
  <c r="F18" i="4"/>
  <c r="E18" i="4"/>
  <c r="D18" i="4"/>
  <c r="C18" i="4"/>
  <c r="J17" i="4"/>
  <c r="J29" i="4" s="1"/>
  <c r="I17" i="4"/>
  <c r="I29" i="4" s="1"/>
  <c r="H17" i="4"/>
  <c r="H29" i="4" s="1"/>
  <c r="F17" i="4"/>
  <c r="E17" i="4"/>
  <c r="D17" i="4"/>
  <c r="C17" i="4"/>
  <c r="C29" i="4" s="1"/>
  <c r="N239" i="6" l="1"/>
  <c r="N242" i="6" s="1"/>
  <c r="N244" i="6" s="1"/>
  <c r="J95" i="6"/>
  <c r="J97" i="6" s="1"/>
  <c r="C104" i="4"/>
  <c r="M242" i="6"/>
  <c r="H95" i="6"/>
  <c r="H97" i="6" s="1"/>
  <c r="H242" i="6" s="1"/>
  <c r="H244" i="6" s="1"/>
  <c r="D104" i="4"/>
  <c r="D106" i="4" s="1"/>
  <c r="J239" i="6"/>
  <c r="G104" i="4"/>
  <c r="H60" i="4"/>
  <c r="H62" i="4" s="1"/>
  <c r="H104" i="4" s="1"/>
  <c r="H106" i="4" s="1"/>
  <c r="I60" i="4"/>
  <c r="I62" i="4" s="1"/>
  <c r="I104" i="4" s="1"/>
  <c r="E104" i="4"/>
  <c r="J242" i="6" l="1"/>
  <c r="J244" i="6" s="1"/>
</calcChain>
</file>

<file path=xl/sharedStrings.xml><?xml version="1.0" encoding="utf-8"?>
<sst xmlns="http://schemas.openxmlformats.org/spreadsheetml/2006/main" count="987" uniqueCount="526">
  <si>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</si>
  <si>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</si>
  <si>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</si>
  <si>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</si>
  <si>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</si>
  <si>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</si>
  <si>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</si>
  <si>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</si>
  <si>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</si>
  <si>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</si>
  <si>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</si>
  <si>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</si>
  <si>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</si>
  <si>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</si>
  <si>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</si>
  <si>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</si>
  <si>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</si>
  <si>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</si>
  <si>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</si>
  <si>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</si>
  <si>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</si>
  <si>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</si>
  <si>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</si>
  <si>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</si>
  <si>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</si>
  <si>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</si>
  <si>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</si>
  <si>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</si>
  <si>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</si>
  <si>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</si>
  <si>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</si>
  <si>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</si>
  <si>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</si>
  <si>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</si>
  <si>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</si>
  <si>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</si>
  <si>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</si>
  <si>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</si>
  <si>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</si>
  <si>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</si>
  <si>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</si>
  <si>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</si>
  <si>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</si>
  <si>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</si>
  <si>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</si>
  <si>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</si>
  <si>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</si>
  <si>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</si>
  <si>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</si>
  <si>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</si>
  <si>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</si>
  <si>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</si>
  <si>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</si>
  <si>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</si>
  <si>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</si>
  <si>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</si>
  <si>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</si>
  <si>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</si>
  <si>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</si>
  <si>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</si>
  <si>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</si>
  <si>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</si>
  <si>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</si>
  <si>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</si>
  <si>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</si>
  <si>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</si>
  <si>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</si>
  <si>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</si>
  <si>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</si>
  <si>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</si>
  <si>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</si>
  <si>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</si>
  <si>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</si>
  <si>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</si>
  <si>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</si>
  <si>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</si>
  <si>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</si>
  <si>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</si>
  <si>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</si>
  <si>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</si>
  <si>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</si>
  <si>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</si>
  <si>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</si>
  <si>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</si>
  <si>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</si>
  <si>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</si>
  <si>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</si>
  <si>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</si>
  <si>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</si>
  <si>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</si>
  <si>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</si>
  <si>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</si>
  <si>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</si>
  <si>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</si>
  <si>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</si>
  <si>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</si>
  <si>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</si>
  <si>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</si>
  <si>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</si>
  <si>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</si>
  <si>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</si>
  <si>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</si>
  <si>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</si>
  <si>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</si>
  <si>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</si>
  <si>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</si>
  <si>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</si>
  <si>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</si>
  <si>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</si>
  <si>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</si>
  <si>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</si>
  <si>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</si>
  <si>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</si>
  <si>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</si>
  <si>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</si>
  <si>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</si>
  <si>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</si>
  <si>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</si>
  <si>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</si>
  <si>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</si>
  <si>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</si>
  <si>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</si>
  <si>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</si>
  <si>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</si>
  <si>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</si>
  <si>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</si>
  <si>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</si>
  <si>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</si>
  <si>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</si>
  <si>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</si>
  <si>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</si>
  <si>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</si>
  <si>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</si>
  <si>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</si>
  <si>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</si>
  <si>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</si>
  <si>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</si>
  <si>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</si>
  <si>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</si>
  <si>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E.1.01.01.16.000</t>
  </si>
  <si>
    <t>Imposta comunale sugli immobili (ICI)</t>
  </si>
  <si>
    <t>E.1.01.01.08.000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</si>
  <si>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</si>
  <si>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</si>
  <si>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</si>
  <si>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</si>
  <si>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</si>
  <si>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</si>
  <si>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</si>
  <si>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</si>
  <si>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</si>
  <si>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</si>
  <si>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</si>
  <si>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</si>
  <si>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</si>
  <si>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</si>
  <si>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</si>
  <si>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</si>
  <si>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</si>
  <si>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</si>
  <si>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</si>
  <si>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</si>
  <si>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</si>
  <si>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</si>
  <si>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</si>
  <si>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</si>
  <si>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</si>
  <si>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</si>
  <si>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</si>
  <si>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</si>
  <si>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</si>
  <si>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</si>
  <si>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</si>
  <si>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</si>
  <si>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</si>
  <si>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</si>
  <si>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</si>
  <si>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</si>
  <si>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</si>
  <si>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</si>
  <si>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</si>
  <si>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Incassi effettivi (1)</t>
  </si>
  <si>
    <t>Pagamenti effettivi (1)</t>
  </si>
  <si>
    <t>Addizionale comunale IRPEF</t>
  </si>
  <si>
    <t>E.1.01.01.51.000</t>
  </si>
  <si>
    <t>Tassa smaltimento rifiuti solidi urbani</t>
  </si>
  <si>
    <t/>
  </si>
  <si>
    <t>Altro...</t>
  </si>
  <si>
    <t>1.0101 - 22/2/1 - Addizionale Comunale All' IRPEF</t>
  </si>
  <si>
    <t>E.1.01.01.16.000 - Addizionale comunale IRPEF</t>
  </si>
  <si>
    <t>E.1.01.01.16.001 - Addizionale comunale IRPEF riscossa a seguito dell'attività ordinaria di gestione</t>
  </si>
  <si>
    <t>Dodicesimi</t>
  </si>
  <si>
    <t>1.0101 - 1010/2/1 - I.M.U.. - imposta municipale sugli immobili</t>
  </si>
  <si>
    <t>E.1.01.01.06.000 - Imposta municipale propria</t>
  </si>
  <si>
    <t>E.1.01.01.06.001 - Imposta municipale propria riscossa a seguito dell'attività ordinaria di gestione</t>
  </si>
  <si>
    <t>Manuale</t>
  </si>
  <si>
    <t>1.0101 - 1010/4/1 - recupero anni precedenti</t>
  </si>
  <si>
    <t>E.1.01.01.08.000 - Imposta comunale sugli immobili (ICI)</t>
  </si>
  <si>
    <t>E.1.01.01.08.002 - Imposta comunale sugli immobili (ICI) riscossa a seguito di attività di verifica e controllo</t>
  </si>
  <si>
    <t>1.0101 - 1050/2/1 - tassa per lo smaltimento dei rifiuti solidi urbani</t>
  </si>
  <si>
    <t>E.1.01.01.51.000 - Tassa smaltimento rifiuti solidi urbani</t>
  </si>
  <si>
    <t>E.1.01.01.51.001 - Tassa smaltimento rifiuti solidi urbani riscossa a seguito dell'attività ordinaria di gestione</t>
  </si>
  <si>
    <t>1.0101 - 1050/6/1 - componente perequativa  da riversare tassa per lo smaltimento dei rifiuti solidi urbani</t>
  </si>
  <si>
    <t>1.0301 - 1070/2/1 - Fondo di solidarietà comunale</t>
  </si>
  <si>
    <t>E.1.03.01.01.000 - Fondi perequativi dallo Stato</t>
  </si>
  <si>
    <t>E.1.03.01.01.001 - Fondi perequativi dallo Stato</t>
  </si>
  <si>
    <t>1.0301 - 1070/4/1 - Fondo di solidarietà comunale - per servizi sociali</t>
  </si>
  <si>
    <t>1.0301 - 1070/6/1 - Contributi asilo nido</t>
  </si>
  <si>
    <t>2.0101 - 2010/4/1 - Contributo dello stato compensativo minor gettito IMU</t>
  </si>
  <si>
    <t>E.2.01.01.01.000 - Trasferimenti correnti da Amministrazioni Centrali</t>
  </si>
  <si>
    <t>E.2.01.01.01.001 - Trasferimenti correnti da Ministeri</t>
  </si>
  <si>
    <t>2.0101 - 2010/12/1 - contributo per interventi comuni</t>
  </si>
  <si>
    <t>2.0101 - 2010/16/1 - contributi dello stato per le attività produttive del territorio</t>
  </si>
  <si>
    <t>2.0101 - 2020/4/1 - Contributo per aumento indennità sindaci</t>
  </si>
  <si>
    <t>2.0101 - 3115/2/1 - Rimborso Interessi e Quota Capitale su Mutui Acquedotti e Fognature (Autorità d'Ambito n. 1)</t>
  </si>
  <si>
    <t>E.2.01.01.02.000 - Trasferimenti correnti da Amministrazioni Locali</t>
  </si>
  <si>
    <t>E.2.01.01.02.999 - Trasferimenti correnti da altre Amministrazioni Locali n.a.c.</t>
  </si>
  <si>
    <t>2.0101 - 3115/4/1 - Rimborso Interessi e Quota Capitale su Mutuo sistemazione emessa in sicurezza cimitero da Regione Piemonte</t>
  </si>
  <si>
    <t>E.2.01.01.02.001 - Trasferimenti correnti da Regioni e province autonome</t>
  </si>
  <si>
    <t>2.0101 - 3115/6/1 - Rimborso spese per manutenzione Autocarro in utilizzo condiviso</t>
  </si>
  <si>
    <t>E.2.01.01.02.003 - Trasferimenti correnti da Comuni</t>
  </si>
  <si>
    <t>2.0101 - 4050/14/1 - Misura 2.2.3 Avviso Misura 2.2.3 "Digitalizzazione delle procedure (SUAP e SUE)" - Enti Terzi - Comuni  CUP</t>
  </si>
  <si>
    <t>3.0100 - 1040/2/1 - Nuovo canone patrimoniale unico  - ex t.o.s.a.p. tassa sull'occupazione di spazi e aree pubbliche</t>
  </si>
  <si>
    <t>E.3.01.03.01.000 - Canoni e concessioni e diritti reali di godimento</t>
  </si>
  <si>
    <t>E.3.01.03.01.002 - Canone occupazione spazi e aree pubbliche</t>
  </si>
  <si>
    <t>3.0100 - 3010/2/1 - diritti di segreteria e rogito</t>
  </si>
  <si>
    <t>E.3.01.02.01.000 - Entrate dalla vendita di servizi</t>
  </si>
  <si>
    <t>E.3.01.02.01.032 - Proventi da diritti di segreteria e rogito</t>
  </si>
  <si>
    <t>3.0100 - 3030/2/1 - diritti per il rilascio di carte d'identita'</t>
  </si>
  <si>
    <t>E.3.01.02.01.033 - Proventi da rilascio documenti e diritti di cancelleria</t>
  </si>
  <si>
    <t>3.0100 - 3050/2/1 - illuminazione votiva - lampade cimiteriali</t>
  </si>
  <si>
    <t>E.3.01.02.01.014 - Proventi da trasporti funebri, pompe funebri, illuminazione votiva</t>
  </si>
  <si>
    <t>3.0100 - 3050/6/1 - proventi di servizi cimiteriali</t>
  </si>
  <si>
    <t>3.0100 - 3090/2/1 - proventi da affitti di terreni comunali</t>
  </si>
  <si>
    <t>E.3.01.03.02.000 - Fitti, noleggi e locazioni</t>
  </si>
  <si>
    <t>E.3.01.03.02.001 - Fitti di terreni e diritti di sfruttamento di giacimenti e risorse naturali</t>
  </si>
  <si>
    <t>3.0100 - 3100/2/1 - Proventi sovraccanoni derivazioni acqua per produzione energia elettrica enel e federbim</t>
  </si>
  <si>
    <t>E.3.01.03.01.001 - Diritti reali di godimento</t>
  </si>
  <si>
    <t>3.0100 - 3150/2/1 - Fitti reali di fabbricati (affitto alloggi e.r.p.)</t>
  </si>
  <si>
    <t>E.3.01.03.02.002 - Locazioni di altri beni immobili</t>
  </si>
  <si>
    <t>3.0200 - 3040/2/1 - sanzioni amministrative per violazione di leggi e regolamenti</t>
  </si>
  <si>
    <t>E.3.02.02.01.000 - Proventi da multe, ammende, sanzioni e oblazioni a carico delle famiglie</t>
  </si>
  <si>
    <t>E.3.02.02.01.002 - Proventi da multe e sanzioni per violazioni delle norme di polizia amministrativa a carico delle famiglie</t>
  </si>
  <si>
    <t>3.0200 - 3040/2/2 - sanzioni amministrative per violazione di leggi e regolamenti - da parte di imprese</t>
  </si>
  <si>
    <t>E.3.02.03.01.000 - Proventi da multe, ammende, sanzioni e oblazioni a carico delle imprese</t>
  </si>
  <si>
    <t>E.3.02.03.01.002 - Proventi da multe e sanzioni per violazioni delle norme di polizia amministrativa a carico delle imprese</t>
  </si>
  <si>
    <t>3.0300 - 3110/2/1 - Interessi attivi sulle giacenze di cassa</t>
  </si>
  <si>
    <t>E.3.03.03.04.000 - Interessi attivi da depositi bancari o postali</t>
  </si>
  <si>
    <t>E.3.03.03.04.001 - Interessi attivi da depositi bancari o postali</t>
  </si>
  <si>
    <t>3.0500 - 3050/4/1 - iva su servizi cimiteriali</t>
  </si>
  <si>
    <t>E.3.05.02.02.000 - Entrate per rimborsi di imposte</t>
  </si>
  <si>
    <t>E.3.05.02.02.002 - Entrate da rimborsi di IVA a credito</t>
  </si>
  <si>
    <t>3.0500 - 3120/2/1 - Introiti per recuperi e rimborsi diversi- spese elezioni</t>
  </si>
  <si>
    <t>E.3.05.99.99.000 - Altre entrate correnti n.a.c.</t>
  </si>
  <si>
    <t>E.3.05.99.99.999 - Altre entrate correnti n.a.c.</t>
  </si>
  <si>
    <t>3.0500 - 3120/2/4 - Introiti sala della comunità</t>
  </si>
  <si>
    <t>4.0200 - 4020/2/1 - contributi per progettazione opere pubbliche (Rio Sasso)</t>
  </si>
  <si>
    <t>E.4.02.01.01.000 - Contributi agli investimenti da Amministrazioni Centrali</t>
  </si>
  <si>
    <t>E.4.02.01.01.001 - Contributi agli investimenti da Ministeri</t>
  </si>
  <si>
    <t>4.0300 - 4050/12/1 - contributo da Gal Aree Omogenee - riqualificazione mulattiera Germagno Cardello</t>
  </si>
  <si>
    <t>E.4.03.10.04.000 - Altri trasferimenti in conto capitale da organismi interni e/o unità locali della amministrazione</t>
  </si>
  <si>
    <t>E.4.03.10.04.001 - Altri trasferimenti in conto capitale da organismi interni e/o unità locali della amministrazione</t>
  </si>
  <si>
    <t>4.0300 - 4220/4/1 - ANNO 2022 E PRECEDENTI M2C4:Tutela del territorio e della risorsa idrica-I2.2:Interventi per la resilienza, la valorizzazione del territorio e l'efficienza energetica dei Comuni-PNRR M2C4Inv.2.2   -ART. 1, COMMI 29-37, LEGGE 27 DICEMBRE 2019,N.160</t>
  </si>
  <si>
    <t>E.4.03.10.01.000 - Altri trasferimenti in conto capitale da Amministrazioni Centrali</t>
  </si>
  <si>
    <t>E.4.03.10.01.001 - Altri trasferimenti in conto capitale da Ministeri</t>
  </si>
  <si>
    <t>4.0300 - 4220/4/3 - ANNO 2024 M2C4:Tutela del territorio e della risorsa idrica-I2.2:Interventi per la resilienza, la valorizzazione del territorio e l'efficienza energetica dei Comuni-PNRR M2C4Inv.2.2   -ART. 1, COMMI 29-37, LEGGE 27 DICEMBRE 2019,N.160</t>
  </si>
  <si>
    <t>E.4.03.06.01.000 - Trasferimenti in conto capitale da parte dell'Unione Europea per cancellazione di debiti dell'amministrazione</t>
  </si>
  <si>
    <t>E.4.03.06.01.001 - Trasferimenti in conto capitale da parte dell'Unione Europea per cancellazione di debiti dell'amministrazione</t>
  </si>
  <si>
    <t>4.0300 - 4220/6/1 - Contributo piccoli comuni per il potenziamento di investimenti per la messa in sicurezza (x 2023 pannelli - x 2024 sala comunita)</t>
  </si>
  <si>
    <t>4.0300 - 4220/14/1 - CONTRIBUTO PER OPERE DI MESSA IN SICUREZZA E REGIMAZIONE ACQUE STRADA COMUNALE VIA ALPE COLLA</t>
  </si>
  <si>
    <t>4.0500 - 4010/2/1 - proventi di concessioni cimiteriali:aree,loculi,ossari, ecc..)</t>
  </si>
  <si>
    <t>E.4.05.04.99.000 - Altre entrate in conto capitale n.a.c.</t>
  </si>
  <si>
    <t>E.4.05.04.99.999 - Altre entrate in conto capitale n.a.c.</t>
  </si>
  <si>
    <t>4.0500 - 4130/2/1 - proventi derivanti dal rilascio di permessi a costruire</t>
  </si>
  <si>
    <t>E.4.05.01.01.000 - Permessi di costruire</t>
  </si>
  <si>
    <t>E.4.05.01.01.001 - Permessi di costruire</t>
  </si>
  <si>
    <t>4.0500 - 4150/2/1 - RIMBORSO SPESE SOSTENUTE PER VARIANTE AL PRG</t>
  </si>
  <si>
    <t>E.4.05.03.01.000 - Entrate in conto capitale dovute a rimborsi, recuperi e restituzioni di somme non dovute o incassate in eccesso da Amministrazioni Centrali</t>
  </si>
  <si>
    <t>E.4.05.03.01.001 - Entrate in conto capitale dovute a rimborsi, recuperi e restituzioni di somme non dovute o incassate in eccesso da Amministrazioni Centrali</t>
  </si>
  <si>
    <t>9.0100 - 6010/2/1 - ritenute previdenziali ed assistenziali al personale dipendente</t>
  </si>
  <si>
    <t>E.9.01.02.02.000 - Ritenute previdenziali e assistenziali su redditi da lavoro dipendente per conto terzi</t>
  </si>
  <si>
    <t>E.9.01.02.02.001 - Ritenute previdenziali e assistenziali su redditi da lavoro dipendente per conto terzi</t>
  </si>
  <si>
    <t>Tredicesimi</t>
  </si>
  <si>
    <t>9.0100 - 6020/2/1 - ritenute i.r.p.e.f. al personale dipendente</t>
  </si>
  <si>
    <t>E.9.01.02.01.000 - Ritenute erariali su redditi da lavoro dipendente per conto terzi</t>
  </si>
  <si>
    <t>E.9.01.02.01.001 - Ritenute erariali su redditi da lavoro dipendente per conto terzi</t>
  </si>
  <si>
    <t>9.0100 - 6030/2/1 - ritenute i.r.p.e.f. lavoratori autonomi, professionisti, ecc.</t>
  </si>
  <si>
    <t>E.9.01.03.01.000 - Ritenute erariali su redditi da lavoro autonomo per conto terzi</t>
  </si>
  <si>
    <t>E.9.01.03.01.001 - Ritenute erariali su redditi da lavoro autonomo per conto terzi</t>
  </si>
  <si>
    <t>9.0100 - 6060/4/1 - rimborso anticipazione di fondi per il servizio economato</t>
  </si>
  <si>
    <t>E.9.01.99.03.000 - Rimborso di fondi economali e carte aziendali</t>
  </si>
  <si>
    <t>E.9.01.99.03.001 - Rimborso di fondi economali e carte aziendali</t>
  </si>
  <si>
    <t>9.0100 - 6070/4/1 - SPLIT PAYMENT</t>
  </si>
  <si>
    <t>E.9.01.01.02.000 - Ritenute per scissione contabile IVA (split payment)</t>
  </si>
  <si>
    <t>E.9.01.01.02.001 - Ritenute per scissione contabile IVA (split payment)</t>
  </si>
  <si>
    <t>9.0200 - 6040/2/1 - depositi cauzionali</t>
  </si>
  <si>
    <t>E.9.02.04.01.000 - Costituzione di depositi cauzionali o contrattuali di terzi</t>
  </si>
  <si>
    <t>E.9.02.04.01.001 - Costituzione di depositi cauzionali o contrattuali di terzi</t>
  </si>
  <si>
    <t>9.0200 - 6050/2/1 - rimborso spese per servizi di conto terzi</t>
  </si>
  <si>
    <t>E.9.02.05.01.000 - Riscossione di imposte di natura corrente per conto di terzi</t>
  </si>
  <si>
    <t>E.9.02.05.01.001 - Riscossione di imposte di natura corrente per conto di terzi</t>
  </si>
  <si>
    <t>9.0200 - 6080/2/1 - depositi per spese contrattuali</t>
  </si>
  <si>
    <t>01.02.1 - 120/6/1 - oneri previdenziali ed assistenziali, e assicurativi obbligatori a carico ente</t>
  </si>
  <si>
    <t>U.1.01.02.01.000 - Contributi sociali effettivi a carico dell'ente</t>
  </si>
  <si>
    <t>U.1.01.02.01.001 - Contributi obbligatori per il personale</t>
  </si>
  <si>
    <t>01.02.1 - 120/8/1 - fondo per le politiche di sviluppo delle risorse umane</t>
  </si>
  <si>
    <t>U.1.01.01.01.000 - Retribuzioni in denaro</t>
  </si>
  <si>
    <t>U.1.01.01.01.004 - Indennità ed altri compensi, esclusi i rimborsi spesa per missione, corrisposti al personale a tempo indeterminato</t>
  </si>
  <si>
    <t>01.03.1 - 120/2/1 - Stipendi ed altri assegni fissi al personale di ruolo</t>
  </si>
  <si>
    <t>U.1.01.01.01.002 - Voci stipendiali corrisposte al personale a tempo indeterminato</t>
  </si>
  <si>
    <t>01.03.1 - 120/2/2 - Stipendi ed altri assegni fissi al personale di ruolo (arretrati)</t>
  </si>
  <si>
    <t>U.1.01.01.01.001 - Arretrati per anni precedenti corrisposti al personale a tempo indeterminato</t>
  </si>
  <si>
    <t>01.02.1 - 140/2/9 - gestione uffici comunali - prestazione di servizi - bollo auto</t>
  </si>
  <si>
    <t>U.1.02.01.09.000 - Tassa di circolazione dei veicoli a motore (tassa automobilistica)</t>
  </si>
  <si>
    <t>U.1.02.01.09.001 - Tassa di circolazione dei veicoli a motore (tassa automobilistica)</t>
  </si>
  <si>
    <t>01.02.1 - 160/8/1 - quote i.r.a.p. alla regione piemonte</t>
  </si>
  <si>
    <t>U.1.02.01.01.000 - Imposta regionale sulle attività produttive (IRAP)</t>
  </si>
  <si>
    <t>U.1.02.01.01.001 - Imposta regionale sulle attività produttive (IRAP)</t>
  </si>
  <si>
    <t>01.01.1 - 20/2/1 - Spese di rappresentanza</t>
  </si>
  <si>
    <t>U.1.03.02.02.000 - Organizzazione eventi, pubblicità e servizi per trasferta</t>
  </si>
  <si>
    <t xml:space="preserve"> - </t>
  </si>
  <si>
    <t>01.01.1 - 30/2/1 - Indennita' di carica e di presenza agli amministratori comunali</t>
  </si>
  <si>
    <t>U.1.03.02.01.000 - Organi e incarichi istituzionali dell'amministrazione</t>
  </si>
  <si>
    <t>U.1.03.02.01.001 - Organi istituzionali dell'amministrazione - Indennità</t>
  </si>
  <si>
    <t>01.01.1 - 120/4/1 - indennita' e rimborso spese di missioni fatte dal personale</t>
  </si>
  <si>
    <t>U.1.03.02.01.002 - Organi istituzionali dell'amministrazione - Rimborsi</t>
  </si>
  <si>
    <t>01.02.1 - 130/4/1 - gestione degli uffici comunali - acquisto di beni</t>
  </si>
  <si>
    <t>U.1.03.01.02.000 - Altri beni di consumo</t>
  </si>
  <si>
    <t>U.1.03.01.02.999 - Altri beni e materiali di consumo n.a.c.</t>
  </si>
  <si>
    <t>01.02.1 - 130/4/2 - gestione degli uffici comunali - acquisto di beni - CANCELLERIA</t>
  </si>
  <si>
    <t>U.1.03.01.02.001 - Carta, cancelleria e stampati</t>
  </si>
  <si>
    <t>01.02.1 - 130/4/3 - gestione degli uffici comunali - acquisto di beni - materiali informatici</t>
  </si>
  <si>
    <t>U.1.03.01.02.006 - Materiale informatico</t>
  </si>
  <si>
    <t>01.02.1 - 130/4/4 - gestione degli uffici comunali - acquisto di beni - carburante</t>
  </si>
  <si>
    <t>U.1.03.01.02.002 - Carburanti, combustibili e lubrificanti</t>
  </si>
  <si>
    <t>01.02.1 - 140/2/1 - gestione uffici comunali - prestazione di servizi</t>
  </si>
  <si>
    <t>U.1.03.02.11.000 - Prestazioni professionali e specialistiche</t>
  </si>
  <si>
    <t>U.1.03.02.11.999 - Altre prestazioni professionali e specialistiche n.a.c.</t>
  </si>
  <si>
    <t>01.02.1 - 140/2/2 - gestione uffici comunali - energia elettrica</t>
  </si>
  <si>
    <t>U.1.03.02.05.000 - Utenze e canoni</t>
  </si>
  <si>
    <t>U.1.03.02.05.004 - Energia elettrica</t>
  </si>
  <si>
    <t>01.02.1 - 140/2/3 - gestione uffici comunali - prestazione di servizi - gas metano</t>
  </si>
  <si>
    <t>U.1.03.02.05.006 - Gas</t>
  </si>
  <si>
    <t>01.02.1 - 140/2/4 - gestione uffici comunali - prestazione di servizi - telefonia</t>
  </si>
  <si>
    <t>U.1.03.02.05.001 - Telefonia fissa</t>
  </si>
  <si>
    <t>01.02.1 - 140/2/5 - gestione uffici comunali - prestazione di servizi - manutenzione software</t>
  </si>
  <si>
    <t>U.1.03.02.07.000 - Utilizzo di beni di terzi</t>
  </si>
  <si>
    <t>U.1.03.02.07.006 - Licenze d'uso per software</t>
  </si>
  <si>
    <t>01.02.1 - 140/2/7 - gestione uffici comunali - prestazione di servizi - spese postali</t>
  </si>
  <si>
    <t>U.1.03.02.16.000 - Servizi amministrativi</t>
  </si>
  <si>
    <t>U.1.03.02.16.002 - Spese postali</t>
  </si>
  <si>
    <t>01.02.1 - 140/2/8 - gestione uffici comunali - prestazione di servizi - asl</t>
  </si>
  <si>
    <t>U.1.03.02.18.000 - Servizi sanitari</t>
  </si>
  <si>
    <t>U.1.03.02.18.001 - Spese per accertamenti sanitari resi necessari dall'attività lavorativa</t>
  </si>
  <si>
    <t>01.02.1 - 140/2/10 - gestione uffici comunali - prestazione di servizi - elaborazione stipendi</t>
  </si>
  <si>
    <t>U.1.03.02.13.000 - Servizi ausiliari per il funzionamento dell'ente</t>
  </si>
  <si>
    <t>U.1.03.02.13.005 - Servizi ausiliari a beneficio del personale</t>
  </si>
  <si>
    <t>01.02.1 - 140/2/11 - gestione uffici comunali - prestazione di servizi - sicurezza lavoro</t>
  </si>
  <si>
    <t>U.1.03.02.04.000 - Acquisto di servizi per formazione e addestramento del personale dell'ente</t>
  </si>
  <si>
    <t>U.1.03.02.04.999 - Acquisto di servizi per altre spese per formazione e addestramento n.a.c.</t>
  </si>
  <si>
    <t>01.02.1 - 140/10/1 - spese di gestione canile consortile</t>
  </si>
  <si>
    <t>U.1.03.02.15.000 - Contratti di servizio pubblico</t>
  </si>
  <si>
    <t>U.1.03.02.15.011 - Contratti di servizio per la lotta al randagismo</t>
  </si>
  <si>
    <t>01.02.1 - 140/12/1 - compenso al revisore dei conti</t>
  </si>
  <si>
    <t>U.1.03.02.01.008 - Compensi agli organi istituzionali di revisione, di controllo ed altri incarichi istituzionali dell'amministrazione</t>
  </si>
  <si>
    <t>01.02.1 - 2880/2/1 - illuminazione pubblica - acquisto di beni</t>
  </si>
  <si>
    <t>U.1.03.02.99.000 - Altri servizi</t>
  </si>
  <si>
    <t>U.1.03.02.99.999 - Altri servizi diversi n.a.c.</t>
  </si>
  <si>
    <t>01.03.1 - 140/2/6 - gestione uffici comunali - prestazione di servizi -manutenzione mezzi trasporto</t>
  </si>
  <si>
    <t>U.1.03.02.09.000 - Manutenzione ordinaria e riparazioni</t>
  </si>
  <si>
    <t>U.1.03.02.09.001 - Manutenzione ordinaria e riparazioni di mezzi di trasporto ad uso civile, di sicurezza e ordine pubblico</t>
  </si>
  <si>
    <t>01.03.1 - 160/2/1 - contributi associativi: a.n.c.i./u.n.c.e.m./A.N.U.T.E.L./A.N.U.S.C.A.</t>
  </si>
  <si>
    <t>U.1.03.02.99.003 - Quote di associazioni</t>
  </si>
  <si>
    <t>01.03.1 - 250/2/1 - rimborso spese anticipate - servizio di tesoreria</t>
  </si>
  <si>
    <t>U.1.03.02.17.000 - Servizi finanziari</t>
  </si>
  <si>
    <t>U.1.03.02.17.002 - Oneri per servizio di tesoreria</t>
  </si>
  <si>
    <t>01.05.1 - 470/2/1 - spese per manutenzione ordinaria immobili</t>
  </si>
  <si>
    <t>U.1.03.02.09.008 - Manutenzione ordinaria e riparazioni di beni immobili</t>
  </si>
  <si>
    <t>01.05.1 - 470/6/1 - Spese per manutenzione alloggi e.r.p.</t>
  </si>
  <si>
    <t>01.05.1 - 470/8/1 - Sala della Comunità -  spese di riscaldamento ed elettricità</t>
  </si>
  <si>
    <t>01.06.1 - 580/4/1 - spese per progettazione, perizie e consulenze</t>
  </si>
  <si>
    <t>U.1.03.02.10.000 - Consulenze</t>
  </si>
  <si>
    <t>U.1.03.02.10.001 - Incarichi libero professionali di studi, ricerca e consulenza</t>
  </si>
  <si>
    <t>01.07.1 - 140/2/13 - gestione uffici comunali - Altre spese per consultazioni elettorali</t>
  </si>
  <si>
    <t>U.1.03.02.99.004 - Altre spese per consultazioni elettorali dell'ente</t>
  </si>
  <si>
    <t>01.08.1 - 240/6/1 - Misura 1.4.3 Pago PA - CUP H11F22005040006</t>
  </si>
  <si>
    <t>U.1.03.02.19.000 - Servizi informatici e di telecomunicazioni</t>
  </si>
  <si>
    <t>U.1.03.02.19.001 - Gestione e manutenzione applicazioni</t>
  </si>
  <si>
    <t>01.11.1 - 800/2/1 - Spese per liti, arbitraggi e consulenze a tutela delle ragioni del Comune</t>
  </si>
  <si>
    <t>U.1.03.02.11.006 - Patrocinio legale</t>
  </si>
  <si>
    <t>01.11.1 - 800/4/1 - Spese di gestione per funzionamento antenna wi-fi internet gratuito</t>
  </si>
  <si>
    <t>U.1.03.02.19.004 - Servizi di rete per trasmissione dati e VoIP e relativa manutenzione</t>
  </si>
  <si>
    <t>01.11.1 - 4210/2/1 - Spese per servizi cimiteriali</t>
  </si>
  <si>
    <t>U.1.03.02.15.999 - Altre spese per contratti di servizio pubblico</t>
  </si>
  <si>
    <t>03.01.1 - 1350/2/1 - spese varie per il servizio antiincendio</t>
  </si>
  <si>
    <t>04.02.1 - 1560/2/2 - spese scuole elementari - acquisto di beni - libri di testo</t>
  </si>
  <si>
    <t>04.02.1 - 1570/2/3 - spese scuole elementari - prestazione di servizi - gas metano</t>
  </si>
  <si>
    <t>09.03.1 - 3550/4/1 - spese raccolta e smaltimento rifiuti - ConserVco</t>
  </si>
  <si>
    <t>U.1.03.02.15.004 - Contratti di servizio per la raccolta rifiuti</t>
  </si>
  <si>
    <t>10.05.1 - 2770/2/1 - manutenzione ordinaria strade comunali - acquisto di beni</t>
  </si>
  <si>
    <t>10.05.1 - 2780/2/1 - manutenzione ordinaria strade comunali - prestazione di servizi</t>
  </si>
  <si>
    <t>10.05.1 - 2780/2/2 - manutenzione ordinaria strade comunali - prestazione di servizi - voucher</t>
  </si>
  <si>
    <t>U.1.03.02.12.000 - Lavoro flessibile, quota LSU e acquisto di servizi da agenzie di lavoro interinale</t>
  </si>
  <si>
    <t>U.1.03.02.12.999 - Altre forme di lavoro flessibile n.a.c.</t>
  </si>
  <si>
    <t>10.05.1 - 2780/4/1 - rimozione neve dall' abitato - prestazione di servizi</t>
  </si>
  <si>
    <t>10.05.1 - 2890/2/1 - consumo energia elettrica per la pubblica illuminazione</t>
  </si>
  <si>
    <t>U.1.03.02.15.015 - Contratti di servizio per l'illuminazione pubblica</t>
  </si>
  <si>
    <t>12.09.1 - 4210/4/1 - Spese di illuminazione lampade votive</t>
  </si>
  <si>
    <t>13.07.1 - 3870/2/1 - Noleggio, gestione e mantenimento defibrillatore</t>
  </si>
  <si>
    <t>U.1.03.01.05.000 - Medicinali e altri beni di consumo sanitario</t>
  </si>
  <si>
    <t>U.1.03.01.05.999 - Altri beni e prodotti sanitari n.a.c.</t>
  </si>
  <si>
    <t>01.01.1 - 60/4/1 - Rimborso quota indennità assessori - vice sindaco non utilizzata</t>
  </si>
  <si>
    <t>U.1.04.01.01.000 - Trasferimenti correnti a Amministrazioni Centrali</t>
  </si>
  <si>
    <t>U.1.04.01.01.001 - Trasferimenti correnti a Ministeri</t>
  </si>
  <si>
    <t>01.02.1 - 140/8/1 - quota parte spese ufficio collocamento</t>
  </si>
  <si>
    <t>U.1.04.01.02.000 - Trasferimenti correnti a Amministrazioni Locali</t>
  </si>
  <si>
    <t>U.1.04.01.02.002 - Trasferimenti correnti a Province</t>
  </si>
  <si>
    <t>01.02.1 - 160/10/1 - quota parte per convenzione servizio di segreteria</t>
  </si>
  <si>
    <t>U.1.04.01.02.003 - Trasferimenti correnti a Comuni</t>
  </si>
  <si>
    <t>01.04.1 - 20/4/1 - “Trasferimenti correnti al Ministero dell'economia in attuazione di norme in materia di contenimento di spesa - spending review</t>
  </si>
  <si>
    <t>U.1.04.01.01.020 - Trasferimenti correnti al Ministero dell'economia in attuazione di norme in materia di contenimento di spesa</t>
  </si>
  <si>
    <t>01.04.1 - 380/4/1 - Versamento allo Stato dei corrispettivi carte di identità</t>
  </si>
  <si>
    <t>01.05.1 - 490/2/1 - Quota spettante ex iacp su canoni locazione alloggi e.r.p.</t>
  </si>
  <si>
    <t>U.1.04.03.02.000 - Trasferimenti correnti a altre imprese partecipate</t>
  </si>
  <si>
    <t>U.1.04.03.02.001 - Trasferimenti correnti a altre imprese partecipate</t>
  </si>
  <si>
    <t>01.06.1 - 580/2/1 - compenso al tecnico comunale</t>
  </si>
  <si>
    <t>01.07.1 - 690/4/1 - quota parte spese commissione elettorale circondariale</t>
  </si>
  <si>
    <t>04.01.1 - 1450/2/1 - Acquisto rimborso buoni pasto scuola materna</t>
  </si>
  <si>
    <t>U.1.04.02.05.000 - Altri trasferimenti a famiglie</t>
  </si>
  <si>
    <t>U.1.04.02.05.999 - Altri trasferimenti a famiglie n.a.c.</t>
  </si>
  <si>
    <t>04.06.1 - 1900/4/1 - spese trasporto alunni effettuati da terzi - prestazione di servizi</t>
  </si>
  <si>
    <t>U.1.04.01.02.006 - Trasferimenti correnti a Comunità Montane</t>
  </si>
  <si>
    <t>09.03.1 - 3550/2/1 - spese raccolta e smaltimento rifiuti effettuati da aziende specializzate</t>
  </si>
  <si>
    <t>U.1.04.01.02.005 - Trasferimenti correnti a Unioni di Comuni</t>
  </si>
  <si>
    <t>09.03.1 - 3570/4/1 - Componenti perequative TARI</t>
  </si>
  <si>
    <t>U.1.04.03.99.000 - Trasferimenti correnti a altre imprese</t>
  </si>
  <si>
    <t>U.1.04.03.99.999 - Trasferimenti correnti a altre imprese</t>
  </si>
  <si>
    <t>12.01.1 - 1900/2/1 - spese colonie climatiche gestite da terzi - prestazione di servizi</t>
  </si>
  <si>
    <t>12.01.1 - 3790/4/1 - Conributo per asili nido</t>
  </si>
  <si>
    <t>12.03.1 - 4090/2/1 - Acquisto apparecchiature per telesoccorso</t>
  </si>
  <si>
    <t>U.1.04.04.01.000 - Trasferimenti correnti a Istituzioni Sociali Private</t>
  </si>
  <si>
    <t>U.1.04.04.01.001 - Trasferimenti correnti a Istituzioni Sociali Private</t>
  </si>
  <si>
    <t>12.05.1 - 4120/2/1 - Contributo alla Parrocchia di Germagno per restauro Chiesa San Bartolomeo</t>
  </si>
  <si>
    <t>12.05.1 - 4120/4/1 - Quota sociale al CISS finanziato da fondo solidarieta comunale</t>
  </si>
  <si>
    <t>12.07.1 - 4100/2/1 - spese servizio socio assistenziale contributi al cons.s. s.a.</t>
  </si>
  <si>
    <t>12.08.1 - 4100/4/1 - Erogazione contributi ad Enti ed Associazioni Onlus</t>
  </si>
  <si>
    <t>14.01.1 - 4890/2/1 - contributo annuo comuni membri unione montana</t>
  </si>
  <si>
    <t>50.01.1 - 280/2/1 - interessi passivi su anticipazioni di cassa</t>
  </si>
  <si>
    <t>U.1.07.06.04.000 - Interessi passivi su anticipazioni di tesoreria degli istituti tesorieri/cassieri</t>
  </si>
  <si>
    <t>U.1.07.06.04.001 - Interessi passivi su anticipazioni di tesoreria degli istituti tesorieri/cassieri</t>
  </si>
  <si>
    <t>50.01.1 - 2810/12/1 - INTERESSI PASSIVI SU MUTUO MESSA IN SICUREZZA VIA DON MANZETTI POS.</t>
  </si>
  <si>
    <t>U.1.07.05.04.000 - Interessi passivi su finanziamenti a medio lungo termine a Imprese</t>
  </si>
  <si>
    <t>U.1.07.05.04.003 - Interessi passivi a Cassa Depositi e Prestiti SPA su mutui e altri finanziamenti a medio lungo termine</t>
  </si>
  <si>
    <t>50.01.1 - 4240/6/1 - INTERESSI PASSIVI MUTUO MESSA IN SICUREZZA CIMITERO 2012 POS.</t>
  </si>
  <si>
    <t>01.01.1 - 20/140/1 - Rimborso contributo spese sociali Ucraina</t>
  </si>
  <si>
    <t>U.1.09.99.02.000 - Rimborsi di parte corrente ad Amministrazioni Locali di somme non dovute o incassate in eccesso</t>
  </si>
  <si>
    <t>U.1.09.99.02.001 - Rimborsi di parte corrente ad Amministrazioni Locali di somme non dovute o incassate in eccesso</t>
  </si>
  <si>
    <t>01.04.1 - 360/2/1 - riscossioni tributi comunali: rimborso di quote indebite</t>
  </si>
  <si>
    <t>U.1.09.99.04.000 - Rimborsi di parte corrente a Famiglie di somme non dovute o incassate in eccesso</t>
  </si>
  <si>
    <t>U.1.09.99.04.001 - Rimborsi di parte corrente a Famiglie di somme non dovute o incassate in eccesso</t>
  </si>
  <si>
    <t>01.02.1 - 140/4/1 - diritti di rogito al segretario comunale e relativi oneri contributivi</t>
  </si>
  <si>
    <t>U.1.10.05.03.000 - Spese per indennizzi</t>
  </si>
  <si>
    <t>U.1.10.05.03.001 - Spese per indennizzi</t>
  </si>
  <si>
    <t>01.04.1 - 400/2/1 - IVA - gestione commerciale (lampade votive)</t>
  </si>
  <si>
    <t>U.1.10.03.01.000 - Versamenti IVA a debito per le gestioni commerciali</t>
  </si>
  <si>
    <t>U.1.10.03.01.001 - Versamenti IVA a debito per le gestioni commerciali</t>
  </si>
  <si>
    <t>01.05.1 - 470/4/1 - premi di assicurazione (r.c.)</t>
  </si>
  <si>
    <t>U.1.10.04.01.000 - Premi di assicurazione contro i danni</t>
  </si>
  <si>
    <t>U.1.10.04.01.003 - Premi di assicurazione per responsabilità civile verso terzi</t>
  </si>
  <si>
    <t>01.05.1 - 470/4/2 - premi di assicurazione (r.c.) - automezzi</t>
  </si>
  <si>
    <t>U.1.10.04.01.001 - Premi di assicurazione su beni mobili</t>
  </si>
  <si>
    <t>01.08.1 - 240/8/1 - Misura 1.2 "Abilitazioneal Cloud per le PA Locali" CUP H11C23001060006</t>
  </si>
  <si>
    <t>U.1.10.99.99.000 - Altre spese correnti n.a.c.</t>
  </si>
  <si>
    <t>U.1.10.99.99.999 - Altre spese correnti n.a.c.</t>
  </si>
  <si>
    <t xml:space="preserve">01.08.1 - 240/10/1 - Avviso Misura 2.2.3 "Digitalizzazione delle procedure (SUAP e SUE)" - Enti Terzi - Comuni  " CUP 
</t>
  </si>
  <si>
    <t>01.11.1 - 870/2/1 - Fondo crediti di dubbia esazione parte corrente</t>
  </si>
  <si>
    <t>U.1.10.01.03.000 - Fondo crediti di dubbia e difficile esazione di parte corrente</t>
  </si>
  <si>
    <t>U.1.10.01.03.001 - Fondo crediti di dubbia e difficile esazione di parte corrente</t>
  </si>
  <si>
    <t>09.07.1 - 3130/4/1 - Trasferimento ad Unione Montana per gestione immobili ed interessi</t>
  </si>
  <si>
    <t>10.02.1 - 3020/2/2 - Trasferimento a Unione Montana per trasporto pubblico</t>
  </si>
  <si>
    <t>20.01.1 - 880/2/4 - fondo di riserva di cassa new</t>
  </si>
  <si>
    <t>U.1.10.01.01.000 - Fondo di riserva</t>
  </si>
  <si>
    <t>U.1.10.01.01.001 - Fondi di riserva</t>
  </si>
  <si>
    <t>01.05.2 - 5950/2/1 - deposito proventi (oo.uu.)</t>
  </si>
  <si>
    <t>U.2.02.01.09.000 - Beni immobili</t>
  </si>
  <si>
    <t>U.2.02.01.09.012 - Infrastrutture stradali</t>
  </si>
  <si>
    <t>09.07.2 - 8580/8/1 - M2C4:ANNO 2024  CUP Tutela del territorio e della risorsa idrica-I2.2:Interventi per la resilienza, la valorizzazione del territorio e l'efficienza energetica dei Comuni-PNRR M2C4Inv.2.2   -ART. 1, COMMI 29-37, LEGGE 27 DICEMBRE 2019,N.160</t>
  </si>
  <si>
    <t>U.2.02.01.09.999 - Beni immobili n.a.c.</t>
  </si>
  <si>
    <t>12.09.2 - 9530/2/1 - lavori di costruzione loculi, colombari, ecc..</t>
  </si>
  <si>
    <t>U.2.02.01.09.015 - Cimiteri</t>
  </si>
  <si>
    <t>09.07.2 - 8580/7/1 - M2C4:ANNO 2023  CUP Tutela del territorio e della risorsa idrica-I2.2:Interventi per la resilienza, la valorizzazione del territorio e l'efficienza energetica dei Comuni-PNRR M2C4Inv.2.2   -ART. 1, COMMI 29-37, LEGGE 27 DICEMBRE 2019,N.160</t>
  </si>
  <si>
    <t>U.2.03.05.01.000 - Contributi agli investimenti all'Unione Europea</t>
  </si>
  <si>
    <t>U.2.03.05.01.001 - Contributi agli investimenti all'Unione Europea</t>
  </si>
  <si>
    <t>03.02.2 - 9270/2/1 - Acquisto e posizionamento telecamere di sicurezza</t>
  </si>
  <si>
    <t>U.2.05.99.99.000 - Altre spese in conto capitale n.a.c.</t>
  </si>
  <si>
    <t>U.2.05.99.99.999 - Altre spese in conto capitale n.a.c.</t>
  </si>
  <si>
    <t>08.01.2 - 5980/6/1 - ANNO 2022M2C4:Tutela del territorio e della risorsa idrica-I2.2:Interventi per la resilienza, la valorizzazione del territorio e l'efficienza energetica dei Comuni-PNRR M2C4Inv.2.2   -ART. 1, COMMI 29-37, LEGGE 27 DICEMBRE 2019,N.160-ANNO2022 E PRECEDENTI</t>
  </si>
  <si>
    <t>08.01.2 - 5980/8/1 - Lavori con contributo piccoli comuni</t>
  </si>
  <si>
    <t>08.01.2 - 8280/4/1 - Progettazioni e accatastamenti</t>
  </si>
  <si>
    <t>09.07.2 - 8580/9/1 - OPERE DI MESSA IN SICUREZZA E REGIMAZIONE ACQUE STRADA COMUNALE VIA ALPE COLLA</t>
  </si>
  <si>
    <t>09.07.2 - 9080/4/1 - Lavori Aree territoriali omogenee in collaborazione Gal - riqualificazione mulattiera Germagno Cardello</t>
  </si>
  <si>
    <t>50.02.4 - 11050/2/1 - rimborso quota capitale di mutui e prestiti</t>
  </si>
  <si>
    <t>U.4.03.01.04.000 - Rimborso Mutui e altri finanziamenti a medio lungo termine a Imprese</t>
  </si>
  <si>
    <t>U.4.03.01.04.003 - Rimborso Mutui e altri finanziamenti a medio lungo termine a Cassa Depositi e Prestiti - Gestione CDP SPA</t>
  </si>
  <si>
    <t>99.01.7 - 13530/2/1 - ritenute previdenziali ed assistenziali a carico dipendenti</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</si>
  <si>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</si>
  <si>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</si>
  <si>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99.01.7 - 13540/2/1 - versamento ritenute irpef lavoro dipendente</t>
  </si>
  <si>
    <t>U.7.01.02.01.000 - Versamenti di ritenute erariali su Redditi da lavoro dipendente riscosse per conto terzi</t>
  </si>
  <si>
    <t>U.7.01.02.01.001 - Versamenti di ritenute erariali su Redditi da lavoro dipendente riscosse per conto terzi</t>
  </si>
  <si>
    <t>99.01.7 - 13545/2/1 - versamento ritenute irpef lavoro autonomo</t>
  </si>
  <si>
    <t>U.7.01.03.01.000 - Versamenti di ritenute erariali su Redditi da lavoro autonomo per conto terzi</t>
  </si>
  <si>
    <t>U.7.01.03.01.001 - Versamenti di ritenute erariali su Redditi da lavoro autonomo per conto terzi</t>
  </si>
  <si>
    <t>99.01.7 - 13570/8/1 - IVA SPLIT PAYMENT</t>
  </si>
  <si>
    <t>U.7.01.01.02.000 - Versamento delle ritenute per scissione contabile IVA (split payment)</t>
  </si>
  <si>
    <t>U.7.01.01.02.001 - Versamento delle ritenute per scissione contabile IVA (split payment)</t>
  </si>
  <si>
    <t>99.01.7 - 13580/2/1 - anticipazioni di fondi per il servizio economato</t>
  </si>
  <si>
    <t>U.7.01.99.03.000 - Costituzione fondi economali e carte aziendali</t>
  </si>
  <si>
    <t>U.7.01.99.03.001 - Costituzione fondi economali e carte aziendali</t>
  </si>
  <si>
    <t>99.01.7 - 13560/2/1 - restituzione di depositi cauzionali</t>
  </si>
  <si>
    <t>U.7.02.04.02.000 - Restituzione di depositi cauzionali o contrattuali di terzi</t>
  </si>
  <si>
    <t>U.7.02.04.02.001 - Restituzione di depositi cauzionali o contrattuali di terzi</t>
  </si>
  <si>
    <t>99.01.7 - 13570/2/1 - erogazione di somme versate da enti e privati</t>
  </si>
  <si>
    <t>U.7.02.05.01.000 - Versamenti di imposte e tasse di natura corrente riscosse per conto di terzi</t>
  </si>
  <si>
    <t>U.7.02.05.01.001 - Versamenti di imposte e tasse di natura corrente riscosse per conto di terzi</t>
  </si>
  <si>
    <t>99.01.7 - 13590/2/1 - restituzione di depositi per spese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</si>
</sst>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96">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2"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16" fillId="0" borderId="84" xfId="12" applyNumberFormat="1" applyFont="1" applyBorder="1" applyAlignment="1" applyProtection="1">
      <alignment horizontal="right" wrapText="1"/>
      <protection locked="0"/>
    </xf>
    <xf numFmtId="3" fontId="16" fillId="0" borderId="89" xfId="12" applyNumberFormat="1" applyFont="1" applyBorder="1" applyAlignment="1" applyProtection="1">
      <alignment horizontal="right" wrapText="1"/>
      <protection locked="0"/>
    </xf>
    <xf numFmtId="3" fontId="16" fillId="0" borderId="82" xfId="12" applyNumberFormat="1" applyFont="1" applyBorder="1" applyAlignment="1" applyProtection="1">
      <alignment horizontal="right" wrapText="1"/>
      <protection locked="0"/>
    </xf>
    <xf numFmtId="3" fontId="16" fillId="0" borderId="87" xfId="12" applyNumberFormat="1" applyFont="1" applyBorder="1" applyAlignment="1" applyProtection="1">
      <alignment horizontal="right" wrapText="1"/>
      <protection locked="0"/>
    </xf>
    <xf numFmtId="3" fontId="20" fillId="0" borderId="82"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16"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16"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83"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3" fontId="6" fillId="0" borderId="84" xfId="12" applyNumberFormat="1" applyFont="1" applyBorder="1" applyProtection="1">
      <protection locked="0"/>
    </xf>
    <xf numFmtId="3" fontId="6" fillId="0" borderId="89" xfId="12" applyNumberFormat="1" applyFont="1" applyBorder="1" applyProtection="1">
      <protection locked="0"/>
    </xf>
    <xf numFmtId="3" fontId="6" fillId="0" borderId="82" xfId="12" applyNumberFormat="1" applyFont="1" applyBorder="1" applyProtection="1">
      <protection locked="0"/>
    </xf>
    <xf numFmtId="3" fontId="6" fillId="0" borderId="87" xfId="12" applyNumberFormat="1" applyFont="1" applyBorder="1" applyProtection="1">
      <protection locked="0"/>
    </xf>
    <xf numFmtId="3" fontId="15" fillId="0" borderId="82" xfId="12" applyNumberFormat="1" applyFont="1" applyBorder="1" applyProtection="1">
      <protection locked="0"/>
    </xf>
    <xf numFmtId="3" fontId="15" fillId="0" borderId="83" xfId="12" applyNumberFormat="1" applyFont="1" applyBorder="1" applyProtection="1">
      <protection locked="0"/>
    </xf>
    <xf numFmtId="3" fontId="15" fillId="0" borderId="87" xfId="12" applyNumberFormat="1" applyFont="1" applyBorder="1" applyProtection="1">
      <protection locked="0"/>
    </xf>
    <xf numFmtId="3" fontId="15" fillId="0" borderId="88" xfId="12" applyNumberFormat="1" applyFont="1" applyBorder="1" applyProtection="1">
      <protection locked="0"/>
    </xf>
    <xf numFmtId="3" fontId="6" fillId="0" borderId="92" xfId="12" applyNumberFormat="1" applyFont="1" applyBorder="1" applyProtection="1">
      <protection locked="0"/>
    </xf>
    <xf numFmtId="3" fontId="15" fillId="0" borderId="90" xfId="12" applyNumberFormat="1" applyFont="1" applyBorder="1" applyProtection="1">
      <protection locked="0"/>
    </xf>
    <xf numFmtId="3" fontId="6" fillId="0" borderId="90" xfId="12" applyNumberFormat="1" applyFont="1" applyBorder="1" applyProtection="1">
      <protection locked="0"/>
    </xf>
    <xf numFmtId="3" fontId="15" fillId="0" borderId="91"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9"/>
  <sheetViews>
    <sheetView showGridLines="0" tabSelected="1" topLeftCell="B76"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82" t="s">
        <v>164</v>
      </c>
      <c r="B5" s="282"/>
      <c r="C5" s="282"/>
      <c r="D5" s="282"/>
      <c r="E5" s="282"/>
      <c r="F5" s="282"/>
      <c r="G5" s="282"/>
      <c r="H5" s="282"/>
      <c r="I5" s="282"/>
      <c r="J5" s="282"/>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82" t="s">
        <v>166</v>
      </c>
      <c r="B9" s="282"/>
      <c r="C9" s="282"/>
      <c r="D9" s="282"/>
      <c r="E9" s="282"/>
      <c r="F9" s="282"/>
      <c r="G9" s="282"/>
      <c r="H9" s="282"/>
      <c r="I9" s="282"/>
      <c r="J9" s="282"/>
    </row>
    <row r="10" spans="1:10" s="24" customFormat="1" ht="18.75" customHeight="1" x14ac:dyDescent="0.25">
      <c r="A10" s="22"/>
      <c r="B10" s="23"/>
      <c r="C10" s="23"/>
      <c r="D10" s="23"/>
      <c r="E10" s="23"/>
      <c r="F10" s="23"/>
      <c r="G10" s="23"/>
      <c r="H10" s="23"/>
      <c r="I10" s="23"/>
      <c r="J10" s="23"/>
    </row>
    <row r="11" spans="1:10" ht="15.6" customHeight="1" x14ac:dyDescent="0.25">
      <c r="A11" s="279" t="s">
        <v>130</v>
      </c>
      <c r="B11" s="290" t="s">
        <v>131</v>
      </c>
      <c r="C11" s="13" t="s">
        <v>3</v>
      </c>
      <c r="D11" s="12"/>
      <c r="E11" s="12"/>
      <c r="F11" s="12"/>
      <c r="G11" s="12"/>
      <c r="H11" s="12"/>
      <c r="I11" s="12"/>
      <c r="J11" s="11"/>
    </row>
    <row r="12" spans="1:10" ht="33" customHeight="1" x14ac:dyDescent="0.25">
      <c r="A12" s="280"/>
      <c r="B12" s="286"/>
      <c r="C12" s="292" t="s">
        <v>177</v>
      </c>
      <c r="D12" s="293"/>
      <c r="E12" s="8" t="s">
        <v>178</v>
      </c>
      <c r="F12" s="7"/>
      <c r="G12" s="6" t="s">
        <v>179</v>
      </c>
      <c r="H12" s="7"/>
      <c r="I12" s="6" t="s">
        <v>180</v>
      </c>
      <c r="J12" s="5"/>
    </row>
    <row r="13" spans="1:10" ht="37.5" customHeight="1" x14ac:dyDescent="0.25">
      <c r="A13" s="281"/>
      <c r="B13" s="291"/>
      <c r="C13" s="25" t="s">
        <v>143</v>
      </c>
      <c r="D13" s="26" t="s">
        <v>181</v>
      </c>
      <c r="E13" s="27" t="s">
        <v>143</v>
      </c>
      <c r="F13" s="28" t="s">
        <v>156</v>
      </c>
      <c r="G13" s="29" t="s">
        <v>143</v>
      </c>
      <c r="H13" s="28" t="s">
        <v>156</v>
      </c>
      <c r="I13" s="29" t="s">
        <v>143</v>
      </c>
      <c r="J13" s="30" t="s">
        <v>4</v>
      </c>
    </row>
    <row r="14" spans="1:10" s="34" customFormat="1" ht="19.5" customHeight="1" x14ac:dyDescent="0.2">
      <c r="A14" s="31"/>
      <c r="B14" s="32" t="s">
        <v>138</v>
      </c>
      <c r="C14" s="62">
        <v>118636.11</v>
      </c>
      <c r="D14" s="63">
        <v>229851.14</v>
      </c>
      <c r="E14" s="33"/>
      <c r="F14" s="33"/>
      <c r="G14" s="33"/>
      <c r="H14" s="33"/>
      <c r="I14" s="33"/>
      <c r="J14" s="33"/>
    </row>
    <row r="15" spans="1:10" s="37" customFormat="1" x14ac:dyDescent="0.2">
      <c r="A15" s="31"/>
      <c r="B15" s="35" t="s">
        <v>157</v>
      </c>
      <c r="C15" s="15"/>
      <c r="D15" s="63">
        <v>0</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+C18+C25+C26+C27</f>
        <v>26137.18</v>
      </c>
      <c r="D17" s="65">
        <f t="shared" si="0"/>
        <v>18436.260000000002</v>
      </c>
      <c r="E17" s="65">
        <f t="shared" si="0"/>
        <v>40779.11</v>
      </c>
      <c r="F17" s="65">
        <f t="shared" si="0"/>
        <v>33405.14</v>
      </c>
      <c r="G17" s="65">
        <f t="shared" si="0"/>
        <v>61348.61</v>
      </c>
      <c r="H17" s="65">
        <f t="shared" si="0"/>
        <v>46288.52</v>
      </c>
      <c r="I17" s="65">
        <f t="shared" si="0"/>
        <v>91405.71</v>
      </c>
      <c r="J17" s="66">
        <f t="shared" si="0"/>
        <v>91467.14</v>
      </c>
    </row>
    <row r="18" spans="1:10" x14ac:dyDescent="0.25">
      <c r="A18" s="43" t="s">
        <v>147</v>
      </c>
      <c r="B18" s="42" t="s">
        <v>148</v>
      </c>
      <c r="C18" s="67">
        <f t="shared" ref="C18:J18" si="1">SUM(C19:C24)</f>
        <v>26137.18</v>
      </c>
      <c r="D18" s="68">
        <f t="shared" si="1"/>
        <v>18436.260000000002</v>
      </c>
      <c r="E18" s="69">
        <f t="shared" si="1"/>
        <v>40779.11</v>
      </c>
      <c r="F18" s="68">
        <f t="shared" si="1"/>
        <v>33405.14</v>
      </c>
      <c r="G18" s="69">
        <f t="shared" si="1"/>
        <v>61348.61</v>
      </c>
      <c r="H18" s="69">
        <f t="shared" si="1"/>
        <v>46288.52</v>
      </c>
      <c r="I18" s="69">
        <f t="shared" si="1"/>
        <v>91405.71</v>
      </c>
      <c r="J18" s="70">
        <f t="shared" si="1"/>
        <v>91467.14</v>
      </c>
    </row>
    <row r="19" spans="1:10" x14ac:dyDescent="0.25">
      <c r="A19" s="43" t="s">
        <v>142</v>
      </c>
      <c r="B19" s="42" t="s">
        <v>154</v>
      </c>
      <c r="C19" s="71">
        <v>13632.57</v>
      </c>
      <c r="D19" s="72">
        <v>10100.290000000001</v>
      </c>
      <c r="E19" s="73">
        <v>21520.61</v>
      </c>
      <c r="F19" s="73">
        <v>20100.29</v>
      </c>
      <c r="G19" s="73">
        <v>22782.720000000001</v>
      </c>
      <c r="H19" s="73">
        <v>20100.29</v>
      </c>
      <c r="I19" s="72">
        <v>38537.97</v>
      </c>
      <c r="J19" s="74">
        <v>41343.83</v>
      </c>
    </row>
    <row r="20" spans="1:10" x14ac:dyDescent="0.25">
      <c r="A20" s="43" t="s">
        <v>141</v>
      </c>
      <c r="B20" s="42" t="s">
        <v>140</v>
      </c>
      <c r="C20" s="71">
        <v>2959.44</v>
      </c>
      <c r="D20" s="72">
        <v>0</v>
      </c>
      <c r="E20" s="73">
        <v>3246.28</v>
      </c>
      <c r="F20" s="73">
        <v>85.5</v>
      </c>
      <c r="G20" s="73">
        <v>3246.28</v>
      </c>
      <c r="H20" s="73">
        <v>85.5</v>
      </c>
      <c r="I20" s="72">
        <v>3246.28</v>
      </c>
      <c r="J20" s="74">
        <v>85.5</v>
      </c>
    </row>
    <row r="21" spans="1:10" x14ac:dyDescent="0.25">
      <c r="A21" s="43" t="s">
        <v>139</v>
      </c>
      <c r="B21" s="42" t="s">
        <v>183</v>
      </c>
      <c r="C21" s="71">
        <v>2748.91</v>
      </c>
      <c r="D21" s="72">
        <v>1849.87</v>
      </c>
      <c r="E21" s="73">
        <v>8323.14</v>
      </c>
      <c r="F21" s="73">
        <v>6733.25</v>
      </c>
      <c r="G21" s="73">
        <v>15804.41</v>
      </c>
      <c r="H21" s="73">
        <v>11616.63</v>
      </c>
      <c r="I21" s="72">
        <v>21487.13</v>
      </c>
      <c r="J21" s="74">
        <v>16500</v>
      </c>
    </row>
    <row r="22" spans="1:10" x14ac:dyDescent="0.25">
      <c r="A22" s="43" t="s">
        <v>184</v>
      </c>
      <c r="B22" s="42" t="s">
        <v>185</v>
      </c>
      <c r="C22" s="71">
        <v>6796.26</v>
      </c>
      <c r="D22" s="72">
        <v>6486.1</v>
      </c>
      <c r="E22" s="73">
        <v>7689.08</v>
      </c>
      <c r="F22" s="73">
        <v>6486.1</v>
      </c>
      <c r="G22" s="73">
        <v>19515.2</v>
      </c>
      <c r="H22" s="73">
        <v>14486.1</v>
      </c>
      <c r="I22" s="72">
        <v>28134.33</v>
      </c>
      <c r="J22" s="74">
        <v>33537.81</v>
      </c>
    </row>
    <row r="23" spans="1:10" x14ac:dyDescent="0.25">
      <c r="A23" s="43" t="s">
        <v>186</v>
      </c>
      <c r="B23" s="42" t="s">
        <v>187</v>
      </c>
      <c r="C23" s="71"/>
      <c r="D23" s="72"/>
      <c r="E23" s="73"/>
      <c r="F23" s="73"/>
      <c r="G23" s="73"/>
      <c r="H23" s="73"/>
      <c r="I23" s="72"/>
      <c r="J23" s="74"/>
    </row>
    <row r="24" spans="1:10" x14ac:dyDescent="0.25">
      <c r="A24" s="43"/>
      <c r="B24" s="42"/>
      <c r="C24" s="71"/>
      <c r="D24" s="73"/>
      <c r="E24" s="73"/>
      <c r="F24" s="73"/>
      <c r="G24" s="73"/>
      <c r="H24" s="73"/>
      <c r="I24" s="73"/>
      <c r="J24" s="74"/>
    </row>
    <row r="25" spans="1:10" x14ac:dyDescent="0.25">
      <c r="A25" s="43" t="s">
        <v>8</v>
      </c>
      <c r="B25" s="42" t="s">
        <v>158</v>
      </c>
      <c r="C25" s="71"/>
      <c r="D25" s="73"/>
      <c r="E25" s="73"/>
      <c r="F25" s="73"/>
      <c r="G25" s="73"/>
      <c r="H25" s="73"/>
      <c r="I25" s="73"/>
      <c r="J25" s="74"/>
    </row>
    <row r="26" spans="1:10" x14ac:dyDescent="0.25">
      <c r="A26" s="43" t="s">
        <v>9</v>
      </c>
      <c r="B26" s="42" t="s">
        <v>159</v>
      </c>
      <c r="C26" s="71"/>
      <c r="D26" s="73"/>
      <c r="E26" s="73"/>
      <c r="F26" s="73"/>
      <c r="G26" s="73"/>
      <c r="H26" s="73"/>
      <c r="I26" s="73"/>
      <c r="J26" s="74"/>
    </row>
    <row r="27" spans="1:10" x14ac:dyDescent="0.25">
      <c r="A27" s="43" t="s">
        <v>11</v>
      </c>
      <c r="B27" s="42" t="s">
        <v>10</v>
      </c>
      <c r="C27" s="71"/>
      <c r="D27" s="73"/>
      <c r="E27" s="73"/>
      <c r="F27" s="73"/>
      <c r="G27" s="73"/>
      <c r="H27" s="73"/>
      <c r="I27" s="73"/>
      <c r="J27" s="74"/>
    </row>
    <row r="28" spans="1:10" x14ac:dyDescent="0.25">
      <c r="A28" s="43" t="s">
        <v>13</v>
      </c>
      <c r="B28" s="44" t="s">
        <v>12</v>
      </c>
      <c r="C28" s="71"/>
      <c r="D28" s="73">
        <v>1019.85</v>
      </c>
      <c r="E28" s="73">
        <v>43986.33</v>
      </c>
      <c r="F28" s="73">
        <v>41019.85</v>
      </c>
      <c r="G28" s="73">
        <v>43986.33</v>
      </c>
      <c r="H28" s="73">
        <v>41019.85</v>
      </c>
      <c r="I28" s="73">
        <v>61602.04</v>
      </c>
      <c r="J28" s="74">
        <v>73037.94</v>
      </c>
    </row>
    <row r="29" spans="1:10" ht="30" x14ac:dyDescent="0.25">
      <c r="A29" s="45" t="s">
        <v>5</v>
      </c>
      <c r="B29" s="46" t="s">
        <v>136</v>
      </c>
      <c r="C29" s="75">
        <f t="shared" ref="C29:J29" si="2">+C17+C28</f>
        <v>26137.18</v>
      </c>
      <c r="D29" s="76">
        <f t="shared" si="2"/>
        <v>19456.11</v>
      </c>
      <c r="E29" s="76">
        <f t="shared" si="2"/>
        <v>84765.440000000002</v>
      </c>
      <c r="F29" s="76">
        <f t="shared" si="2"/>
        <v>74424.989999999991</v>
      </c>
      <c r="G29" s="76">
        <f t="shared" si="2"/>
        <v>105334.94</v>
      </c>
      <c r="H29" s="76">
        <f t="shared" si="2"/>
        <v>87308.37</v>
      </c>
      <c r="I29" s="76">
        <f t="shared" si="2"/>
        <v>153007.75</v>
      </c>
      <c r="J29" s="77">
        <f t="shared" si="2"/>
        <v>164505.08000000002</v>
      </c>
    </row>
    <row r="30" spans="1:10" s="47" customFormat="1" x14ac:dyDescent="0.25">
      <c r="A30" s="43" t="s">
        <v>17</v>
      </c>
      <c r="B30" s="42" t="s">
        <v>16</v>
      </c>
      <c r="C30" s="78">
        <v>12972.12</v>
      </c>
      <c r="D30" s="79">
        <v>0</v>
      </c>
      <c r="E30" s="79">
        <v>28544.03</v>
      </c>
      <c r="F30" s="80">
        <v>23898</v>
      </c>
      <c r="G30" s="80">
        <v>30731.03</v>
      </c>
      <c r="H30" s="80">
        <v>23898</v>
      </c>
      <c r="I30" s="81">
        <v>31882.52</v>
      </c>
      <c r="J30" s="82">
        <v>41785.360000000001</v>
      </c>
    </row>
    <row r="31" spans="1:10" x14ac:dyDescent="0.25">
      <c r="A31" s="43" t="s">
        <v>19</v>
      </c>
      <c r="B31" s="42" t="s">
        <v>18</v>
      </c>
      <c r="C31" s="78">
        <v>2778.31</v>
      </c>
      <c r="D31" s="79">
        <v>0</v>
      </c>
      <c r="E31" s="79">
        <v>4634.8</v>
      </c>
      <c r="F31" s="80">
        <v>0</v>
      </c>
      <c r="G31" s="80">
        <v>7219.48</v>
      </c>
      <c r="H31" s="80">
        <v>0</v>
      </c>
      <c r="I31" s="81">
        <v>7219.48</v>
      </c>
      <c r="J31" s="82">
        <v>13893.07</v>
      </c>
    </row>
    <row r="32" spans="1:10" x14ac:dyDescent="0.25">
      <c r="A32" s="43"/>
      <c r="B32" s="42" t="s">
        <v>120</v>
      </c>
      <c r="C32" s="78">
        <v>1352.31</v>
      </c>
      <c r="D32" s="79">
        <v>2953.66</v>
      </c>
      <c r="E32" s="79">
        <v>3955.97</v>
      </c>
      <c r="F32" s="80">
        <v>2953.66</v>
      </c>
      <c r="G32" s="80">
        <v>3955.97</v>
      </c>
      <c r="H32" s="80">
        <v>2953.66</v>
      </c>
      <c r="I32" s="81">
        <v>7861.45</v>
      </c>
      <c r="J32" s="82">
        <v>9462.7999999999993</v>
      </c>
    </row>
    <row r="33" spans="1:10" x14ac:dyDescent="0.25">
      <c r="A33" s="45" t="s">
        <v>15</v>
      </c>
      <c r="B33" s="48" t="s">
        <v>135</v>
      </c>
      <c r="C33" s="75">
        <f t="shared" ref="C33:J33" si="3">+C32+C31+C30</f>
        <v>17102.740000000002</v>
      </c>
      <c r="D33" s="76">
        <f t="shared" si="3"/>
        <v>2953.66</v>
      </c>
      <c r="E33" s="76">
        <f t="shared" si="3"/>
        <v>37134.800000000003</v>
      </c>
      <c r="F33" s="76">
        <f t="shared" si="3"/>
        <v>26851.66</v>
      </c>
      <c r="G33" s="76">
        <f t="shared" si="3"/>
        <v>41906.479999999996</v>
      </c>
      <c r="H33" s="76">
        <f t="shared" si="3"/>
        <v>26851.66</v>
      </c>
      <c r="I33" s="76">
        <f t="shared" si="3"/>
        <v>46963.45</v>
      </c>
      <c r="J33" s="77">
        <f t="shared" si="3"/>
        <v>65141.229999999996</v>
      </c>
    </row>
    <row r="34" spans="1:10" x14ac:dyDescent="0.25">
      <c r="A34" s="43" t="s">
        <v>22</v>
      </c>
      <c r="B34" s="49" t="s">
        <v>21</v>
      </c>
      <c r="C34" s="78">
        <v>46034.94</v>
      </c>
      <c r="D34" s="79">
        <v>56581.81</v>
      </c>
      <c r="E34" s="79">
        <v>55822.65</v>
      </c>
      <c r="F34" s="80">
        <v>63829.72</v>
      </c>
      <c r="G34" s="80">
        <v>56300.65</v>
      </c>
      <c r="H34" s="80">
        <v>65805.05</v>
      </c>
      <c r="I34" s="81">
        <v>68769.48</v>
      </c>
      <c r="J34" s="82">
        <v>68245.48</v>
      </c>
    </row>
    <row r="35" spans="1:10" ht="30" x14ac:dyDescent="0.25">
      <c r="A35" s="43" t="s">
        <v>24</v>
      </c>
      <c r="B35" s="49" t="s">
        <v>23</v>
      </c>
      <c r="C35" s="78"/>
      <c r="D35" s="79">
        <v>100</v>
      </c>
      <c r="E35" s="79"/>
      <c r="F35" s="80">
        <v>100</v>
      </c>
      <c r="G35" s="80">
        <v>232</v>
      </c>
      <c r="H35" s="80">
        <v>100</v>
      </c>
      <c r="I35" s="81">
        <v>632</v>
      </c>
      <c r="J35" s="82">
        <v>250</v>
      </c>
    </row>
    <row r="36" spans="1:10" x14ac:dyDescent="0.25">
      <c r="A36" s="43" t="s">
        <v>26</v>
      </c>
      <c r="B36" s="42" t="s">
        <v>25</v>
      </c>
      <c r="C36" s="78">
        <v>0.02</v>
      </c>
      <c r="D36" s="79">
        <v>0.03</v>
      </c>
      <c r="E36" s="79">
        <v>0.02</v>
      </c>
      <c r="F36" s="80">
        <v>0.03</v>
      </c>
      <c r="G36" s="80">
        <v>0.02</v>
      </c>
      <c r="H36" s="80">
        <v>0.03</v>
      </c>
      <c r="I36" s="81">
        <v>0.02</v>
      </c>
      <c r="J36" s="82">
        <v>1000</v>
      </c>
    </row>
    <row r="37" spans="1:10" x14ac:dyDescent="0.25">
      <c r="A37" s="43" t="s">
        <v>28</v>
      </c>
      <c r="B37" s="42" t="s">
        <v>27</v>
      </c>
      <c r="C37" s="83"/>
      <c r="D37" s="84"/>
      <c r="E37" s="84"/>
      <c r="F37" s="85"/>
      <c r="G37" s="85"/>
      <c r="H37" s="85"/>
      <c r="I37" s="86"/>
      <c r="J37" s="87"/>
    </row>
    <row r="38" spans="1:10" x14ac:dyDescent="0.25">
      <c r="A38" s="43" t="s">
        <v>30</v>
      </c>
      <c r="B38" s="42" t="s">
        <v>29</v>
      </c>
      <c r="C38" s="83">
        <v>271.17</v>
      </c>
      <c r="D38" s="84">
        <v>285.74</v>
      </c>
      <c r="E38" s="84">
        <v>292.7</v>
      </c>
      <c r="F38" s="85">
        <v>2417.59</v>
      </c>
      <c r="G38" s="85">
        <v>3014.15</v>
      </c>
      <c r="H38" s="85">
        <v>4549.4399999999996</v>
      </c>
      <c r="I38" s="86">
        <v>11907.22</v>
      </c>
      <c r="J38" s="87">
        <v>8281.2800000000007</v>
      </c>
    </row>
    <row r="39" spans="1:10" x14ac:dyDescent="0.25">
      <c r="A39" s="45" t="s">
        <v>20</v>
      </c>
      <c r="B39" s="48" t="s">
        <v>119</v>
      </c>
      <c r="C39" s="75">
        <f t="shared" ref="C39:J39" si="4">+C38+C37+C36+C35+C34</f>
        <v>46306.130000000005</v>
      </c>
      <c r="D39" s="76">
        <f t="shared" si="4"/>
        <v>56967.579999999994</v>
      </c>
      <c r="E39" s="76">
        <f t="shared" si="4"/>
        <v>56115.37</v>
      </c>
      <c r="F39" s="76">
        <f t="shared" si="4"/>
        <v>66347.34</v>
      </c>
      <c r="G39" s="76">
        <f t="shared" si="4"/>
        <v>59546.82</v>
      </c>
      <c r="H39" s="76">
        <f t="shared" si="4"/>
        <v>70454.52</v>
      </c>
      <c r="I39" s="76">
        <f t="shared" si="4"/>
        <v>81308.72</v>
      </c>
      <c r="J39" s="77">
        <f t="shared" si="4"/>
        <v>77776.759999999995</v>
      </c>
    </row>
    <row r="40" spans="1:10" x14ac:dyDescent="0.25">
      <c r="A40" s="43" t="s">
        <v>33</v>
      </c>
      <c r="B40" s="42" t="s">
        <v>32</v>
      </c>
      <c r="C40" s="83"/>
      <c r="D40" s="84"/>
      <c r="E40" s="84"/>
      <c r="F40" s="85"/>
      <c r="G40" s="85"/>
      <c r="H40" s="85"/>
      <c r="I40" s="86"/>
      <c r="J40" s="87"/>
    </row>
    <row r="41" spans="1:10" x14ac:dyDescent="0.25">
      <c r="A41" s="43" t="s">
        <v>34</v>
      </c>
      <c r="B41" s="42" t="s">
        <v>0</v>
      </c>
      <c r="C41" s="83">
        <v>20800</v>
      </c>
      <c r="D41" s="84">
        <v>0</v>
      </c>
      <c r="E41" s="84">
        <v>51884.57</v>
      </c>
      <c r="F41" s="85">
        <v>0</v>
      </c>
      <c r="G41" s="85">
        <v>51884.57</v>
      </c>
      <c r="H41" s="85">
        <v>0</v>
      </c>
      <c r="I41" s="86">
        <v>51884.57</v>
      </c>
      <c r="J41" s="87">
        <v>2250</v>
      </c>
    </row>
    <row r="42" spans="1:10" x14ac:dyDescent="0.25">
      <c r="A42" s="43" t="s">
        <v>35</v>
      </c>
      <c r="B42" s="42" t="s">
        <v>1</v>
      </c>
      <c r="C42" s="83">
        <v>45000</v>
      </c>
      <c r="D42" s="84">
        <v>0</v>
      </c>
      <c r="E42" s="84">
        <v>94000</v>
      </c>
      <c r="F42" s="85">
        <v>47000</v>
      </c>
      <c r="G42" s="85">
        <v>119000</v>
      </c>
      <c r="H42" s="85">
        <v>47000</v>
      </c>
      <c r="I42" s="86">
        <v>173294.94</v>
      </c>
      <c r="J42" s="87">
        <v>409294.93</v>
      </c>
    </row>
    <row r="43" spans="1:10" x14ac:dyDescent="0.25">
      <c r="A43" s="43" t="s">
        <v>37</v>
      </c>
      <c r="B43" s="42" t="s">
        <v>36</v>
      </c>
      <c r="C43" s="78"/>
      <c r="D43" s="79"/>
      <c r="E43" s="79"/>
      <c r="F43" s="80"/>
      <c r="G43" s="80"/>
      <c r="H43" s="80"/>
      <c r="I43" s="81"/>
      <c r="J43" s="82"/>
    </row>
    <row r="44" spans="1:10" x14ac:dyDescent="0.25">
      <c r="A44" s="43" t="s">
        <v>38</v>
      </c>
      <c r="B44" s="42" t="s">
        <v>2</v>
      </c>
      <c r="C44" s="78"/>
      <c r="D44" s="79">
        <v>0</v>
      </c>
      <c r="E44" s="79">
        <v>1000</v>
      </c>
      <c r="F44" s="80">
        <v>0</v>
      </c>
      <c r="G44" s="80">
        <v>1000</v>
      </c>
      <c r="H44" s="80">
        <v>0</v>
      </c>
      <c r="I44" s="81">
        <v>1000</v>
      </c>
      <c r="J44" s="82">
        <v>16516</v>
      </c>
    </row>
    <row r="45" spans="1:10" x14ac:dyDescent="0.25">
      <c r="A45" s="45" t="s">
        <v>31</v>
      </c>
      <c r="B45" s="48" t="s">
        <v>118</v>
      </c>
      <c r="C45" s="75">
        <f t="shared" ref="C45:J45" si="5">+C44+C43+C42+C41+C40</f>
        <v>65800</v>
      </c>
      <c r="D45" s="76">
        <f t="shared" si="5"/>
        <v>0</v>
      </c>
      <c r="E45" s="76">
        <f t="shared" si="5"/>
        <v>146884.57</v>
      </c>
      <c r="F45" s="76">
        <f t="shared" si="5"/>
        <v>47000</v>
      </c>
      <c r="G45" s="76">
        <f t="shared" si="5"/>
        <v>171884.57</v>
      </c>
      <c r="H45" s="76">
        <f t="shared" si="5"/>
        <v>47000</v>
      </c>
      <c r="I45" s="76">
        <f t="shared" si="5"/>
        <v>226179.51</v>
      </c>
      <c r="J45" s="77">
        <f t="shared" si="5"/>
        <v>428060.93</v>
      </c>
    </row>
    <row r="46" spans="1:10" x14ac:dyDescent="0.25">
      <c r="A46" s="43" t="s">
        <v>41</v>
      </c>
      <c r="B46" s="42" t="s">
        <v>40</v>
      </c>
      <c r="C46" s="83"/>
      <c r="D46" s="84"/>
      <c r="E46" s="84"/>
      <c r="F46" s="85"/>
      <c r="G46" s="85"/>
      <c r="H46" s="85"/>
      <c r="I46" s="86"/>
      <c r="J46" s="87"/>
    </row>
    <row r="47" spans="1:10" x14ac:dyDescent="0.25">
      <c r="A47" s="43" t="s">
        <v>43</v>
      </c>
      <c r="B47" s="42" t="s">
        <v>42</v>
      </c>
      <c r="C47" s="83"/>
      <c r="D47" s="84"/>
      <c r="E47" s="84"/>
      <c r="F47" s="85"/>
      <c r="G47" s="85"/>
      <c r="H47" s="85"/>
      <c r="I47" s="86"/>
      <c r="J47" s="87"/>
    </row>
    <row r="48" spans="1:10" x14ac:dyDescent="0.25">
      <c r="A48" s="43" t="s">
        <v>45</v>
      </c>
      <c r="B48" s="42" t="s">
        <v>44</v>
      </c>
      <c r="C48" s="83"/>
      <c r="D48" s="84"/>
      <c r="E48" s="84"/>
      <c r="F48" s="85"/>
      <c r="G48" s="85"/>
      <c r="H48" s="85"/>
      <c r="I48" s="86"/>
      <c r="J48" s="87"/>
    </row>
    <row r="49" spans="1:10" x14ac:dyDescent="0.25">
      <c r="A49" s="43" t="s">
        <v>47</v>
      </c>
      <c r="B49" s="42" t="s">
        <v>46</v>
      </c>
      <c r="C49" s="88"/>
      <c r="D49" s="89"/>
      <c r="E49" s="89"/>
      <c r="F49" s="90"/>
      <c r="G49" s="90"/>
      <c r="H49" s="90"/>
      <c r="I49" s="91"/>
      <c r="J49" s="92"/>
    </row>
    <row r="50" spans="1:10" x14ac:dyDescent="0.25">
      <c r="A50" s="45" t="s">
        <v>39</v>
      </c>
      <c r="B50" s="46" t="s">
        <v>117</v>
      </c>
      <c r="C50" s="75">
        <f t="shared" ref="C50:J50" si="6">+C49+C48+C47+C46</f>
        <v>0</v>
      </c>
      <c r="D50" s="76">
        <f t="shared" si="6"/>
        <v>0</v>
      </c>
      <c r="E50" s="76">
        <f t="shared" si="6"/>
        <v>0</v>
      </c>
      <c r="F50" s="76">
        <f t="shared" si="6"/>
        <v>0</v>
      </c>
      <c r="G50" s="76">
        <f t="shared" si="6"/>
        <v>0</v>
      </c>
      <c r="H50" s="76">
        <f t="shared" si="6"/>
        <v>0</v>
      </c>
      <c r="I50" s="76">
        <f t="shared" si="6"/>
        <v>0</v>
      </c>
      <c r="J50" s="77">
        <f t="shared" si="6"/>
        <v>0</v>
      </c>
    </row>
    <row r="51" spans="1:10" x14ac:dyDescent="0.25">
      <c r="A51" s="43" t="s">
        <v>50</v>
      </c>
      <c r="B51" s="42" t="s">
        <v>49</v>
      </c>
      <c r="C51" s="88"/>
      <c r="D51" s="89"/>
      <c r="E51" s="89"/>
      <c r="F51" s="90"/>
      <c r="G51" s="90"/>
      <c r="H51" s="90"/>
      <c r="I51" s="91"/>
      <c r="J51" s="92"/>
    </row>
    <row r="52" spans="1:10" x14ac:dyDescent="0.25">
      <c r="A52" s="43" t="s">
        <v>52</v>
      </c>
      <c r="B52" s="42" t="s">
        <v>51</v>
      </c>
      <c r="C52" s="88"/>
      <c r="D52" s="89"/>
      <c r="E52" s="89"/>
      <c r="F52" s="90"/>
      <c r="G52" s="90"/>
      <c r="H52" s="90"/>
      <c r="I52" s="91"/>
      <c r="J52" s="92"/>
    </row>
    <row r="53" spans="1:10" x14ac:dyDescent="0.25">
      <c r="A53" s="43" t="s">
        <v>54</v>
      </c>
      <c r="B53" s="42" t="s">
        <v>53</v>
      </c>
      <c r="C53" s="88"/>
      <c r="D53" s="89"/>
      <c r="E53" s="89"/>
      <c r="F53" s="90"/>
      <c r="G53" s="90"/>
      <c r="H53" s="90"/>
      <c r="I53" s="91"/>
      <c r="J53" s="92"/>
    </row>
    <row r="54" spans="1:10" x14ac:dyDescent="0.25">
      <c r="A54" s="43" t="s">
        <v>56</v>
      </c>
      <c r="B54" s="42" t="s">
        <v>55</v>
      </c>
      <c r="C54" s="88"/>
      <c r="D54" s="89"/>
      <c r="E54" s="89"/>
      <c r="F54" s="90"/>
      <c r="G54" s="90"/>
      <c r="H54" s="90"/>
      <c r="I54" s="91"/>
      <c r="J54" s="92"/>
    </row>
    <row r="55" spans="1:10" x14ac:dyDescent="0.25">
      <c r="A55" s="45" t="s">
        <v>48</v>
      </c>
      <c r="B55" s="48" t="s">
        <v>116</v>
      </c>
      <c r="C55" s="75">
        <f t="shared" ref="C55:J55" si="7">+C54+C53+C52+C51</f>
        <v>0</v>
      </c>
      <c r="D55" s="76">
        <f t="shared" si="7"/>
        <v>0</v>
      </c>
      <c r="E55" s="76">
        <f t="shared" si="7"/>
        <v>0</v>
      </c>
      <c r="F55" s="76">
        <f t="shared" si="7"/>
        <v>0</v>
      </c>
      <c r="G55" s="76">
        <f t="shared" si="7"/>
        <v>0</v>
      </c>
      <c r="H55" s="76">
        <f t="shared" si="7"/>
        <v>0</v>
      </c>
      <c r="I55" s="76">
        <f t="shared" si="7"/>
        <v>0</v>
      </c>
      <c r="J55" s="77">
        <f t="shared" si="7"/>
        <v>0</v>
      </c>
    </row>
    <row r="56" spans="1:10" x14ac:dyDescent="0.25">
      <c r="A56" s="43" t="s">
        <v>59</v>
      </c>
      <c r="B56" s="42" t="s">
        <v>58</v>
      </c>
      <c r="C56" s="88">
        <v>15765.9</v>
      </c>
      <c r="D56" s="89">
        <v>9512.34</v>
      </c>
      <c r="E56" s="89">
        <v>21578.05</v>
      </c>
      <c r="F56" s="90">
        <v>25848.65</v>
      </c>
      <c r="G56" s="90">
        <v>30547.81</v>
      </c>
      <c r="H56" s="90">
        <v>42184.959999999999</v>
      </c>
      <c r="I56" s="91">
        <v>46072.4</v>
      </c>
      <c r="J56" s="92">
        <v>115502.36</v>
      </c>
    </row>
    <row r="57" spans="1:10" x14ac:dyDescent="0.25">
      <c r="A57" s="43" t="s">
        <v>61</v>
      </c>
      <c r="B57" s="42" t="s">
        <v>60</v>
      </c>
      <c r="C57" s="88">
        <v>2482.0500000000002</v>
      </c>
      <c r="D57" s="89">
        <v>1237.6500000000001</v>
      </c>
      <c r="E57" s="89">
        <v>2482.0500000000002</v>
      </c>
      <c r="F57" s="90">
        <v>5195.1000000000004</v>
      </c>
      <c r="G57" s="90">
        <v>4521.05</v>
      </c>
      <c r="H57" s="90">
        <v>9152.5499999999993</v>
      </c>
      <c r="I57" s="91">
        <v>4683.74</v>
      </c>
      <c r="J57" s="92">
        <v>16110</v>
      </c>
    </row>
    <row r="58" spans="1:10" x14ac:dyDescent="0.25">
      <c r="A58" s="45" t="s">
        <v>57</v>
      </c>
      <c r="B58" s="46" t="s">
        <v>115</v>
      </c>
      <c r="C58" s="75">
        <f t="shared" ref="C58:J58" si="8">+C57+C56</f>
        <v>18247.95</v>
      </c>
      <c r="D58" s="76">
        <f t="shared" si="8"/>
        <v>10749.99</v>
      </c>
      <c r="E58" s="76">
        <f t="shared" si="8"/>
        <v>24060.1</v>
      </c>
      <c r="F58" s="76">
        <f t="shared" si="8"/>
        <v>31043.75</v>
      </c>
      <c r="G58" s="76">
        <f t="shared" si="8"/>
        <v>35068.86</v>
      </c>
      <c r="H58" s="76">
        <f t="shared" si="8"/>
        <v>51337.509999999995</v>
      </c>
      <c r="I58" s="76">
        <f t="shared" si="8"/>
        <v>50756.14</v>
      </c>
      <c r="J58" s="77">
        <f t="shared" si="8"/>
        <v>131612.35999999999</v>
      </c>
    </row>
    <row r="59" spans="1:10" ht="17.25" x14ac:dyDescent="0.25">
      <c r="A59" s="50" t="s">
        <v>121</v>
      </c>
      <c r="B59" s="51" t="s">
        <v>144</v>
      </c>
      <c r="C59" s="93"/>
      <c r="D59" s="94">
        <v>0</v>
      </c>
      <c r="E59" s="94"/>
      <c r="F59" s="94">
        <v>0</v>
      </c>
      <c r="G59" s="95"/>
      <c r="H59" s="95">
        <v>0</v>
      </c>
      <c r="I59" s="95"/>
      <c r="J59" s="96">
        <v>0</v>
      </c>
    </row>
    <row r="60" spans="1:10" s="37" customFormat="1" x14ac:dyDescent="0.25">
      <c r="A60" s="288" t="s">
        <v>155</v>
      </c>
      <c r="B60" s="289"/>
      <c r="C60" s="97">
        <f>+C59+C58+C55+C50+C45+C39+C33+C29</f>
        <v>173594</v>
      </c>
      <c r="D60" s="98">
        <f t="shared" ref="D60:J60" si="9">D59+D58+D55+D50+D45+D39+D33+D29</f>
        <v>90127.34</v>
      </c>
      <c r="E60" s="98">
        <f t="shared" si="9"/>
        <v>348960.28</v>
      </c>
      <c r="F60" s="98">
        <f t="shared" si="9"/>
        <v>245667.74</v>
      </c>
      <c r="G60" s="98">
        <f t="shared" si="9"/>
        <v>413741.67</v>
      </c>
      <c r="H60" s="98">
        <f t="shared" si="9"/>
        <v>282952.06</v>
      </c>
      <c r="I60" s="98">
        <f t="shared" si="9"/>
        <v>558215.57000000007</v>
      </c>
      <c r="J60" s="99">
        <f t="shared" si="9"/>
        <v>867096.3600000001</v>
      </c>
    </row>
    <row r="61" spans="1:10" x14ac:dyDescent="0.25">
      <c r="A61" s="4" t="s">
        <v>160</v>
      </c>
      <c r="B61" s="3"/>
      <c r="C61" s="16"/>
      <c r="D61" s="100">
        <v>0</v>
      </c>
      <c r="E61" s="17"/>
      <c r="F61" s="100">
        <v>0</v>
      </c>
      <c r="G61" s="17"/>
      <c r="H61" s="100">
        <v>0</v>
      </c>
      <c r="I61" s="17"/>
      <c r="J61" s="102">
        <v>0</v>
      </c>
    </row>
    <row r="62" spans="1:10" x14ac:dyDescent="0.25">
      <c r="A62" s="288" t="s">
        <v>133</v>
      </c>
      <c r="B62" s="289"/>
      <c r="C62" s="97">
        <f>+C60+C14</f>
        <v>292230.11</v>
      </c>
      <c r="D62" s="98">
        <f>+D60+D14</f>
        <v>319978.48</v>
      </c>
      <c r="E62" s="98">
        <f>+E60+C14</f>
        <v>467596.39</v>
      </c>
      <c r="F62" s="98">
        <f>+F60+D14</f>
        <v>475518.88</v>
      </c>
      <c r="G62" s="98">
        <f>+G60+C14</f>
        <v>532377.78</v>
      </c>
      <c r="H62" s="98">
        <f>+H60+D14</f>
        <v>512803.2</v>
      </c>
      <c r="I62" s="98">
        <f>+I60+C14</f>
        <v>676851.68</v>
      </c>
      <c r="J62" s="99">
        <f>+J60+D14</f>
        <v>1096947.5</v>
      </c>
    </row>
    <row r="63" spans="1:10" x14ac:dyDescent="0.25">
      <c r="A63" s="4" t="s">
        <v>161</v>
      </c>
      <c r="B63" s="3"/>
      <c r="C63" s="16"/>
      <c r="D63" s="101">
        <f>+D61+$D15</f>
        <v>0</v>
      </c>
      <c r="E63" s="17"/>
      <c r="F63" s="101">
        <f>+F61+$D15</f>
        <v>0</v>
      </c>
      <c r="G63" s="17"/>
      <c r="H63" s="101">
        <f>+H61+$D15</f>
        <v>0</v>
      </c>
      <c r="I63" s="17"/>
      <c r="J63" s="101">
        <f>+J61+$D15</f>
        <v>0</v>
      </c>
    </row>
    <row r="64" spans="1:10" ht="18.95" customHeight="1" x14ac:dyDescent="0.25">
      <c r="B64" s="53"/>
      <c r="C64" s="52"/>
      <c r="D64" s="52"/>
      <c r="E64" s="52"/>
      <c r="F64" s="52"/>
      <c r="G64" s="52"/>
      <c r="H64" s="52"/>
      <c r="I64" s="52"/>
      <c r="J64" s="52"/>
    </row>
    <row r="65" spans="1:10" ht="21" customHeight="1" x14ac:dyDescent="0.25">
      <c r="A65" s="279" t="s">
        <v>130</v>
      </c>
      <c r="B65" s="285" t="s">
        <v>131</v>
      </c>
      <c r="C65" s="283" t="s">
        <v>122</v>
      </c>
      <c r="D65" s="283"/>
      <c r="E65" s="283"/>
      <c r="F65" s="283"/>
      <c r="G65" s="283"/>
      <c r="H65" s="283"/>
      <c r="I65" s="283"/>
      <c r="J65" s="284"/>
    </row>
    <row r="66" spans="1:10" ht="33" customHeight="1" x14ac:dyDescent="0.25">
      <c r="A66" s="280"/>
      <c r="B66" s="286"/>
      <c r="C66" s="277" t="s">
        <v>177</v>
      </c>
      <c r="D66" s="278"/>
      <c r="E66" s="8" t="s">
        <v>178</v>
      </c>
      <c r="F66" s="7"/>
      <c r="G66" s="6" t="s">
        <v>179</v>
      </c>
      <c r="H66" s="7"/>
      <c r="I66" s="6" t="s">
        <v>180</v>
      </c>
      <c r="J66" s="5"/>
    </row>
    <row r="67" spans="1:10" ht="37.5" customHeight="1" x14ac:dyDescent="0.25">
      <c r="A67" s="281"/>
      <c r="B67" s="287"/>
      <c r="C67" s="29" t="s">
        <v>143</v>
      </c>
      <c r="D67" s="28" t="s">
        <v>182</v>
      </c>
      <c r="E67" s="29" t="s">
        <v>143</v>
      </c>
      <c r="F67" s="28" t="s">
        <v>156</v>
      </c>
      <c r="G67" s="29" t="s">
        <v>143</v>
      </c>
      <c r="H67" s="28" t="s">
        <v>156</v>
      </c>
      <c r="I67" s="29" t="s">
        <v>143</v>
      </c>
      <c r="J67" s="30" t="s">
        <v>4</v>
      </c>
    </row>
    <row r="68" spans="1:10" x14ac:dyDescent="0.25">
      <c r="A68" s="43" t="s">
        <v>64</v>
      </c>
      <c r="B68" s="42" t="s">
        <v>63</v>
      </c>
      <c r="C68" s="103">
        <v>8020.29</v>
      </c>
      <c r="D68" s="104">
        <v>10326.049999999999</v>
      </c>
      <c r="E68" s="104">
        <v>16880.97</v>
      </c>
      <c r="F68" s="104">
        <v>23160.52</v>
      </c>
      <c r="G68" s="104">
        <v>25397.16</v>
      </c>
      <c r="H68" s="104">
        <v>33767.57</v>
      </c>
      <c r="I68" s="104">
        <v>37016.050000000003</v>
      </c>
      <c r="J68" s="105">
        <v>50976.65</v>
      </c>
    </row>
    <row r="69" spans="1:10" x14ac:dyDescent="0.25">
      <c r="A69" s="43" t="s">
        <v>66</v>
      </c>
      <c r="B69" s="42" t="s">
        <v>65</v>
      </c>
      <c r="C69" s="106">
        <v>382.16</v>
      </c>
      <c r="D69" s="107">
        <v>1319.17</v>
      </c>
      <c r="E69" s="107">
        <v>2604.91</v>
      </c>
      <c r="F69" s="107">
        <v>2569.17</v>
      </c>
      <c r="G69" s="107">
        <v>3178.15</v>
      </c>
      <c r="H69" s="107">
        <v>3819.17</v>
      </c>
      <c r="I69" s="107">
        <v>5497.17</v>
      </c>
      <c r="J69" s="108">
        <v>6100</v>
      </c>
    </row>
    <row r="70" spans="1:10" x14ac:dyDescent="0.25">
      <c r="A70" s="43" t="s">
        <v>68</v>
      </c>
      <c r="B70" s="42" t="s">
        <v>67</v>
      </c>
      <c r="C70" s="109">
        <v>21838.5</v>
      </c>
      <c r="D70" s="110">
        <v>23584.21</v>
      </c>
      <c r="E70" s="110">
        <v>43562.94</v>
      </c>
      <c r="F70" s="110">
        <v>65157.86</v>
      </c>
      <c r="G70" s="110">
        <v>80760.89</v>
      </c>
      <c r="H70" s="110">
        <v>94797.88</v>
      </c>
      <c r="I70" s="110">
        <v>110214.3</v>
      </c>
      <c r="J70" s="111">
        <v>146213.5</v>
      </c>
    </row>
    <row r="71" spans="1:10" x14ac:dyDescent="0.25">
      <c r="A71" s="43" t="s">
        <v>69</v>
      </c>
      <c r="B71" s="42" t="s">
        <v>14</v>
      </c>
      <c r="C71" s="106">
        <v>14681.31</v>
      </c>
      <c r="D71" s="107">
        <v>18571.63</v>
      </c>
      <c r="E71" s="107">
        <v>29910.15</v>
      </c>
      <c r="F71" s="107">
        <v>26304.81</v>
      </c>
      <c r="G71" s="107">
        <v>40581.81</v>
      </c>
      <c r="H71" s="107">
        <v>38137.01</v>
      </c>
      <c r="I71" s="107">
        <v>48521.72</v>
      </c>
      <c r="J71" s="108">
        <v>81600.83</v>
      </c>
    </row>
    <row r="72" spans="1:10" x14ac:dyDescent="0.25">
      <c r="A72" s="43" t="s">
        <v>71</v>
      </c>
      <c r="B72" s="42" t="s">
        <v>70</v>
      </c>
      <c r="C72" s="106"/>
      <c r="D72" s="107"/>
      <c r="E72" s="107"/>
      <c r="F72" s="107"/>
      <c r="G72" s="107"/>
      <c r="H72" s="107"/>
      <c r="I72" s="107"/>
      <c r="J72" s="108"/>
    </row>
    <row r="73" spans="1:10" x14ac:dyDescent="0.25">
      <c r="A73" s="43" t="s">
        <v>72</v>
      </c>
      <c r="B73" s="42" t="s">
        <v>12</v>
      </c>
      <c r="C73" s="109"/>
      <c r="D73" s="110"/>
      <c r="E73" s="110"/>
      <c r="F73" s="110"/>
      <c r="G73" s="110"/>
      <c r="H73" s="110"/>
      <c r="I73" s="110"/>
      <c r="J73" s="111"/>
    </row>
    <row r="74" spans="1:10" x14ac:dyDescent="0.25">
      <c r="A74" s="43" t="s">
        <v>74</v>
      </c>
      <c r="B74" s="42" t="s">
        <v>73</v>
      </c>
      <c r="C74" s="109"/>
      <c r="D74" s="110">
        <v>0</v>
      </c>
      <c r="E74" s="110"/>
      <c r="F74" s="110">
        <v>1564.6</v>
      </c>
      <c r="G74" s="110">
        <v>3050.98</v>
      </c>
      <c r="H74" s="110">
        <v>1564.6</v>
      </c>
      <c r="I74" s="110">
        <v>5745.41</v>
      </c>
      <c r="J74" s="111">
        <v>3128.79</v>
      </c>
    </row>
    <row r="75" spans="1:10" x14ac:dyDescent="0.25">
      <c r="A75" s="43" t="s">
        <v>76</v>
      </c>
      <c r="B75" s="42" t="s">
        <v>75</v>
      </c>
      <c r="C75" s="106"/>
      <c r="D75" s="107"/>
      <c r="E75" s="107"/>
      <c r="F75" s="107"/>
      <c r="G75" s="107"/>
      <c r="H75" s="107"/>
      <c r="I75" s="107"/>
      <c r="J75" s="108"/>
    </row>
    <row r="76" spans="1:10" x14ac:dyDescent="0.25">
      <c r="A76" s="43" t="s">
        <v>78</v>
      </c>
      <c r="B76" s="42" t="s">
        <v>77</v>
      </c>
      <c r="C76" s="106"/>
      <c r="D76" s="107">
        <v>493</v>
      </c>
      <c r="E76" s="107"/>
      <c r="F76" s="107">
        <v>793</v>
      </c>
      <c r="G76" s="107"/>
      <c r="H76" s="107">
        <v>1093</v>
      </c>
      <c r="I76" s="107">
        <v>1419</v>
      </c>
      <c r="J76" s="108">
        <v>4265.1099999999997</v>
      </c>
    </row>
    <row r="77" spans="1:10" x14ac:dyDescent="0.25">
      <c r="A77" s="43" t="s">
        <v>80</v>
      </c>
      <c r="B77" s="42" t="s">
        <v>79</v>
      </c>
      <c r="C77" s="106">
        <v>2884.6</v>
      </c>
      <c r="D77" s="107">
        <v>5385.42</v>
      </c>
      <c r="E77" s="107">
        <v>7804.12</v>
      </c>
      <c r="F77" s="107">
        <v>11562.03</v>
      </c>
      <c r="G77" s="107">
        <v>7804.12</v>
      </c>
      <c r="H77" s="107">
        <v>13065.9</v>
      </c>
      <c r="I77" s="107">
        <v>10296.700000000001</v>
      </c>
      <c r="J77" s="108">
        <v>27429.22</v>
      </c>
    </row>
    <row r="78" spans="1:10" x14ac:dyDescent="0.25">
      <c r="A78" s="45" t="s">
        <v>62</v>
      </c>
      <c r="B78" s="48" t="s">
        <v>127</v>
      </c>
      <c r="C78" s="112">
        <f t="shared" ref="C78:J78" si="10">SUM(C68:C77)</f>
        <v>47806.86</v>
      </c>
      <c r="D78" s="113">
        <f t="shared" si="10"/>
        <v>59679.479999999996</v>
      </c>
      <c r="E78" s="113">
        <f t="shared" si="10"/>
        <v>100763.09</v>
      </c>
      <c r="F78" s="113">
        <f t="shared" si="10"/>
        <v>131111.99000000002</v>
      </c>
      <c r="G78" s="113">
        <f t="shared" si="10"/>
        <v>160773.11000000002</v>
      </c>
      <c r="H78" s="113">
        <f t="shared" si="10"/>
        <v>186245.13</v>
      </c>
      <c r="I78" s="113">
        <f t="shared" si="10"/>
        <v>218710.35000000003</v>
      </c>
      <c r="J78" s="114">
        <f t="shared" si="10"/>
        <v>319714.09999999998</v>
      </c>
    </row>
    <row r="79" spans="1:10" x14ac:dyDescent="0.25">
      <c r="A79" s="43" t="s">
        <v>83</v>
      </c>
      <c r="B79" s="42" t="s">
        <v>82</v>
      </c>
      <c r="C79" s="115"/>
      <c r="D79" s="116"/>
      <c r="E79" s="107"/>
      <c r="F79" s="107"/>
      <c r="G79" s="107"/>
      <c r="H79" s="107"/>
      <c r="I79" s="107"/>
      <c r="J79" s="108"/>
    </row>
    <row r="80" spans="1:10" x14ac:dyDescent="0.25">
      <c r="A80" s="43" t="s">
        <v>85</v>
      </c>
      <c r="B80" s="42" t="s">
        <v>84</v>
      </c>
      <c r="C80" s="109"/>
      <c r="D80" s="110">
        <v>19050.98</v>
      </c>
      <c r="E80" s="110"/>
      <c r="F80" s="110">
        <v>20550.98</v>
      </c>
      <c r="G80" s="110"/>
      <c r="H80" s="110">
        <v>20550.98</v>
      </c>
      <c r="I80" s="110">
        <v>2532</v>
      </c>
      <c r="J80" s="111">
        <v>29098.27</v>
      </c>
    </row>
    <row r="81" spans="1:10" x14ac:dyDescent="0.25">
      <c r="A81" s="43" t="s">
        <v>86</v>
      </c>
      <c r="B81" s="42" t="s">
        <v>0</v>
      </c>
      <c r="C81" s="106"/>
      <c r="D81" s="107">
        <v>0</v>
      </c>
      <c r="E81" s="107"/>
      <c r="F81" s="107">
        <v>0</v>
      </c>
      <c r="G81" s="107"/>
      <c r="H81" s="107">
        <v>0</v>
      </c>
      <c r="I81" s="107"/>
      <c r="J81" s="108">
        <v>745.24</v>
      </c>
    </row>
    <row r="82" spans="1:10" x14ac:dyDescent="0.25">
      <c r="A82" s="43" t="s">
        <v>87</v>
      </c>
      <c r="B82" s="42" t="s">
        <v>1</v>
      </c>
      <c r="C82" s="106"/>
      <c r="D82" s="107"/>
      <c r="E82" s="107"/>
      <c r="F82" s="107"/>
      <c r="G82" s="107"/>
      <c r="H82" s="107"/>
      <c r="I82" s="107"/>
      <c r="J82" s="108"/>
    </row>
    <row r="83" spans="1:10" x14ac:dyDescent="0.25">
      <c r="A83" s="43" t="s">
        <v>89</v>
      </c>
      <c r="B83" s="42" t="s">
        <v>88</v>
      </c>
      <c r="C83" s="117">
        <v>58054.57</v>
      </c>
      <c r="D83" s="118">
        <v>0</v>
      </c>
      <c r="E83" s="118">
        <v>58054.57</v>
      </c>
      <c r="F83" s="118">
        <v>6305.6</v>
      </c>
      <c r="G83" s="118">
        <v>63495.77</v>
      </c>
      <c r="H83" s="118">
        <v>6305.6</v>
      </c>
      <c r="I83" s="118">
        <v>111710.86</v>
      </c>
      <c r="J83" s="119">
        <v>377419.82</v>
      </c>
    </row>
    <row r="84" spans="1:10" x14ac:dyDescent="0.25">
      <c r="A84" s="45" t="s">
        <v>81</v>
      </c>
      <c r="B84" s="48" t="s">
        <v>126</v>
      </c>
      <c r="C84" s="112">
        <f t="shared" ref="C84:J84" si="11">SUM(C79:C83)</f>
        <v>58054.57</v>
      </c>
      <c r="D84" s="113">
        <f t="shared" si="11"/>
        <v>19050.98</v>
      </c>
      <c r="E84" s="113">
        <f t="shared" si="11"/>
        <v>58054.57</v>
      </c>
      <c r="F84" s="113">
        <f t="shared" si="11"/>
        <v>26856.58</v>
      </c>
      <c r="G84" s="113">
        <f t="shared" si="11"/>
        <v>63495.77</v>
      </c>
      <c r="H84" s="113">
        <f t="shared" si="11"/>
        <v>26856.58</v>
      </c>
      <c r="I84" s="113">
        <f t="shared" si="11"/>
        <v>114242.86</v>
      </c>
      <c r="J84" s="114">
        <f t="shared" si="11"/>
        <v>407263.33</v>
      </c>
    </row>
    <row r="85" spans="1:10" x14ac:dyDescent="0.25">
      <c r="A85" s="43" t="s">
        <v>92</v>
      </c>
      <c r="B85" s="42" t="s">
        <v>91</v>
      </c>
      <c r="C85" s="120"/>
      <c r="D85" s="121"/>
      <c r="E85" s="121"/>
      <c r="F85" s="121"/>
      <c r="G85" s="121"/>
      <c r="H85" s="121"/>
      <c r="I85" s="121"/>
      <c r="J85" s="122"/>
    </row>
    <row r="86" spans="1:10" x14ac:dyDescent="0.25">
      <c r="A86" s="43" t="s">
        <v>94</v>
      </c>
      <c r="B86" s="42" t="s">
        <v>93</v>
      </c>
      <c r="C86" s="120"/>
      <c r="D86" s="121"/>
      <c r="E86" s="121"/>
      <c r="F86" s="121"/>
      <c r="G86" s="121"/>
      <c r="H86" s="121"/>
      <c r="I86" s="121"/>
      <c r="J86" s="122"/>
    </row>
    <row r="87" spans="1:10" x14ac:dyDescent="0.25">
      <c r="A87" s="43" t="s">
        <v>96</v>
      </c>
      <c r="B87" s="42" t="s">
        <v>95</v>
      </c>
      <c r="C87" s="120"/>
      <c r="D87" s="121"/>
      <c r="E87" s="121"/>
      <c r="F87" s="121"/>
      <c r="G87" s="121"/>
      <c r="H87" s="121"/>
      <c r="I87" s="121"/>
      <c r="J87" s="122"/>
    </row>
    <row r="88" spans="1:10" x14ac:dyDescent="0.25">
      <c r="A88" s="43" t="s">
        <v>98</v>
      </c>
      <c r="B88" s="42" t="s">
        <v>97</v>
      </c>
      <c r="C88" s="106"/>
      <c r="D88" s="107"/>
      <c r="E88" s="107"/>
      <c r="F88" s="107"/>
      <c r="G88" s="107"/>
      <c r="H88" s="107"/>
      <c r="I88" s="107"/>
      <c r="J88" s="108"/>
    </row>
    <row r="89" spans="1:10" x14ac:dyDescent="0.25">
      <c r="A89" s="45" t="s">
        <v>90</v>
      </c>
      <c r="B89" s="48" t="s">
        <v>125</v>
      </c>
      <c r="C89" s="112">
        <f t="shared" ref="C89:J89" si="12">SUM(C85:C88)</f>
        <v>0</v>
      </c>
      <c r="D89" s="123">
        <f t="shared" si="12"/>
        <v>0</v>
      </c>
      <c r="E89" s="123">
        <f t="shared" si="12"/>
        <v>0</v>
      </c>
      <c r="F89" s="123">
        <f t="shared" si="12"/>
        <v>0</v>
      </c>
      <c r="G89" s="123">
        <f t="shared" si="12"/>
        <v>0</v>
      </c>
      <c r="H89" s="123">
        <f t="shared" si="12"/>
        <v>0</v>
      </c>
      <c r="I89" s="123">
        <f t="shared" si="12"/>
        <v>0</v>
      </c>
      <c r="J89" s="124">
        <f t="shared" si="12"/>
        <v>0</v>
      </c>
    </row>
    <row r="90" spans="1:10" x14ac:dyDescent="0.25">
      <c r="A90" s="43" t="s">
        <v>101</v>
      </c>
      <c r="B90" s="42" t="s">
        <v>100</v>
      </c>
      <c r="C90" s="120"/>
      <c r="D90" s="121"/>
      <c r="E90" s="121"/>
      <c r="F90" s="121"/>
      <c r="G90" s="121"/>
      <c r="H90" s="121"/>
      <c r="I90" s="121"/>
      <c r="J90" s="122"/>
    </row>
    <row r="91" spans="1:10" x14ac:dyDescent="0.25">
      <c r="A91" s="43" t="s">
        <v>103</v>
      </c>
      <c r="B91" s="42" t="s">
        <v>102</v>
      </c>
      <c r="C91" s="120"/>
      <c r="D91" s="121"/>
      <c r="E91" s="121"/>
      <c r="F91" s="121"/>
      <c r="G91" s="121"/>
      <c r="H91" s="121"/>
      <c r="I91" s="121"/>
      <c r="J91" s="122"/>
    </row>
    <row r="92" spans="1:10" x14ac:dyDescent="0.25">
      <c r="A92" s="43" t="s">
        <v>105</v>
      </c>
      <c r="B92" s="42" t="s">
        <v>104</v>
      </c>
      <c r="C92" s="120"/>
      <c r="D92" s="121">
        <v>0</v>
      </c>
      <c r="E92" s="121"/>
      <c r="F92" s="121">
        <v>7641.2</v>
      </c>
      <c r="G92" s="121">
        <v>13428.94</v>
      </c>
      <c r="H92" s="121">
        <v>7641.2</v>
      </c>
      <c r="I92" s="121">
        <v>27214.43</v>
      </c>
      <c r="J92" s="122">
        <v>12353.61</v>
      </c>
    </row>
    <row r="93" spans="1:10" x14ac:dyDescent="0.25">
      <c r="A93" s="43" t="s">
        <v>107</v>
      </c>
      <c r="B93" s="42" t="s">
        <v>106</v>
      </c>
      <c r="C93" s="120"/>
      <c r="D93" s="121"/>
      <c r="E93" s="121"/>
      <c r="F93" s="121"/>
      <c r="G93" s="121"/>
      <c r="H93" s="121"/>
      <c r="I93" s="121"/>
      <c r="J93" s="122"/>
    </row>
    <row r="94" spans="1:10" x14ac:dyDescent="0.25">
      <c r="A94" s="43" t="s">
        <v>109</v>
      </c>
      <c r="B94" s="42" t="s">
        <v>108</v>
      </c>
      <c r="C94" s="120"/>
      <c r="D94" s="121"/>
      <c r="E94" s="121"/>
      <c r="F94" s="121"/>
      <c r="G94" s="121"/>
      <c r="H94" s="121"/>
      <c r="I94" s="121"/>
      <c r="J94" s="122"/>
    </row>
    <row r="95" spans="1:10" x14ac:dyDescent="0.25">
      <c r="A95" s="45" t="s">
        <v>99</v>
      </c>
      <c r="B95" s="48" t="s">
        <v>124</v>
      </c>
      <c r="C95" s="125">
        <f t="shared" ref="C95:J95" si="13">SUM(C90:C94)</f>
        <v>0</v>
      </c>
      <c r="D95" s="123">
        <f t="shared" si="13"/>
        <v>0</v>
      </c>
      <c r="E95" s="123">
        <f t="shared" si="13"/>
        <v>0</v>
      </c>
      <c r="F95" s="123">
        <f t="shared" si="13"/>
        <v>7641.2</v>
      </c>
      <c r="G95" s="123">
        <f t="shared" si="13"/>
        <v>13428.94</v>
      </c>
      <c r="H95" s="123">
        <f t="shared" si="13"/>
        <v>7641.2</v>
      </c>
      <c r="I95" s="123">
        <f t="shared" si="13"/>
        <v>27214.43</v>
      </c>
      <c r="J95" s="124">
        <f t="shared" si="13"/>
        <v>12353.61</v>
      </c>
    </row>
    <row r="96" spans="1:10" ht="30" x14ac:dyDescent="0.25">
      <c r="A96" s="45" t="s">
        <v>168</v>
      </c>
      <c r="B96" s="54" t="s">
        <v>128</v>
      </c>
      <c r="C96" s="126"/>
      <c r="D96" s="127"/>
      <c r="E96" s="127"/>
      <c r="F96" s="127"/>
      <c r="G96" s="127"/>
      <c r="H96" s="127"/>
      <c r="I96" s="127"/>
      <c r="J96" s="128"/>
    </row>
    <row r="97" spans="1:10" x14ac:dyDescent="0.25">
      <c r="A97" s="43" t="s">
        <v>112</v>
      </c>
      <c r="B97" s="42" t="s">
        <v>111</v>
      </c>
      <c r="C97" s="120">
        <v>13873.86</v>
      </c>
      <c r="D97" s="121">
        <v>9412.4699999999993</v>
      </c>
      <c r="E97" s="121">
        <v>21868.77</v>
      </c>
      <c r="F97" s="121">
        <v>24415.45</v>
      </c>
      <c r="G97" s="121">
        <v>27088.57</v>
      </c>
      <c r="H97" s="121">
        <v>39418.43</v>
      </c>
      <c r="I97" s="121">
        <v>45734.8</v>
      </c>
      <c r="J97" s="122">
        <v>115500</v>
      </c>
    </row>
    <row r="98" spans="1:10" x14ac:dyDescent="0.25">
      <c r="A98" s="43" t="s">
        <v>114</v>
      </c>
      <c r="B98" s="42" t="s">
        <v>113</v>
      </c>
      <c r="C98" s="120">
        <v>1143.4000000000001</v>
      </c>
      <c r="D98" s="121">
        <v>0</v>
      </c>
      <c r="E98" s="121">
        <v>3201.57</v>
      </c>
      <c r="F98" s="121">
        <v>6334.38</v>
      </c>
      <c r="G98" s="121">
        <v>4240.57</v>
      </c>
      <c r="H98" s="121">
        <v>10668.76</v>
      </c>
      <c r="I98" s="121">
        <v>4269.17</v>
      </c>
      <c r="J98" s="122">
        <v>18003.13</v>
      </c>
    </row>
    <row r="99" spans="1:10" x14ac:dyDescent="0.25">
      <c r="A99" s="45" t="s">
        <v>110</v>
      </c>
      <c r="B99" s="48" t="s">
        <v>123</v>
      </c>
      <c r="C99" s="129">
        <f t="shared" ref="C99:J99" si="14">+C97+C98</f>
        <v>15017.26</v>
      </c>
      <c r="D99" s="130">
        <f t="shared" si="14"/>
        <v>9412.4699999999993</v>
      </c>
      <c r="E99" s="130">
        <f t="shared" si="14"/>
        <v>25070.34</v>
      </c>
      <c r="F99" s="130">
        <f t="shared" si="14"/>
        <v>30749.83</v>
      </c>
      <c r="G99" s="130">
        <f t="shared" si="14"/>
        <v>31329.14</v>
      </c>
      <c r="H99" s="130">
        <f t="shared" si="14"/>
        <v>50087.19</v>
      </c>
      <c r="I99" s="130">
        <f t="shared" si="14"/>
        <v>50003.97</v>
      </c>
      <c r="J99" s="131">
        <f t="shared" si="14"/>
        <v>133503.13</v>
      </c>
    </row>
    <row r="100" spans="1:10" ht="17.25" x14ac:dyDescent="0.25">
      <c r="A100" s="55" t="s">
        <v>137</v>
      </c>
      <c r="B100" s="51" t="s">
        <v>144</v>
      </c>
      <c r="C100" s="132"/>
      <c r="D100" s="133">
        <v>0</v>
      </c>
      <c r="E100" s="133"/>
      <c r="F100" s="133">
        <v>0</v>
      </c>
      <c r="G100" s="133"/>
      <c r="H100" s="133">
        <v>0</v>
      </c>
      <c r="I100" s="133"/>
      <c r="J100" s="134">
        <v>0</v>
      </c>
    </row>
    <row r="101" spans="1:10" x14ac:dyDescent="0.25">
      <c r="A101" s="4" t="s">
        <v>132</v>
      </c>
      <c r="B101" s="3"/>
      <c r="C101" s="135">
        <f t="shared" ref="C101:J101" si="15">+C100+C99+C96+C95+C89+C84+C78</f>
        <v>120878.69</v>
      </c>
      <c r="D101" s="136">
        <f t="shared" si="15"/>
        <v>88142.93</v>
      </c>
      <c r="E101" s="136">
        <f t="shared" si="15"/>
        <v>183888</v>
      </c>
      <c r="F101" s="136">
        <f t="shared" si="15"/>
        <v>196359.60000000003</v>
      </c>
      <c r="G101" s="136">
        <f t="shared" si="15"/>
        <v>269026.96000000002</v>
      </c>
      <c r="H101" s="136">
        <f t="shared" si="15"/>
        <v>270830.09999999998</v>
      </c>
      <c r="I101" s="136">
        <f t="shared" si="15"/>
        <v>410171.61000000004</v>
      </c>
      <c r="J101" s="137">
        <f t="shared" si="15"/>
        <v>872834.17</v>
      </c>
    </row>
    <row r="102" spans="1:10" x14ac:dyDescent="0.25">
      <c r="A102" s="4" t="s">
        <v>162</v>
      </c>
      <c r="B102" s="3"/>
      <c r="C102" s="16"/>
      <c r="D102" s="100">
        <v>0</v>
      </c>
      <c r="E102" s="17"/>
      <c r="F102" s="100">
        <v>0</v>
      </c>
      <c r="G102" s="17"/>
      <c r="H102" s="100">
        <v>0</v>
      </c>
      <c r="I102" s="17"/>
      <c r="J102" s="102">
        <v>0</v>
      </c>
    </row>
    <row r="103" spans="1:10" x14ac:dyDescent="0.25">
      <c r="A103" s="31"/>
      <c r="B103" s="56"/>
      <c r="C103" s="57"/>
      <c r="D103" s="57"/>
      <c r="E103" s="57"/>
      <c r="F103" s="57"/>
      <c r="G103" s="57"/>
      <c r="H103" s="57"/>
      <c r="I103" s="57"/>
      <c r="J103" s="58"/>
    </row>
    <row r="104" spans="1:10" x14ac:dyDescent="0.25">
      <c r="A104" s="59"/>
      <c r="B104" s="60" t="s">
        <v>129</v>
      </c>
      <c r="C104" s="136">
        <f t="shared" ref="C104:J104" si="16">+C62-C101</f>
        <v>171351.41999999998</v>
      </c>
      <c r="D104" s="136">
        <f t="shared" si="16"/>
        <v>231835.55</v>
      </c>
      <c r="E104" s="136">
        <f t="shared" si="16"/>
        <v>283708.39</v>
      </c>
      <c r="F104" s="136">
        <f t="shared" si="16"/>
        <v>279159.27999999997</v>
      </c>
      <c r="G104" s="136">
        <f t="shared" si="16"/>
        <v>263350.82</v>
      </c>
      <c r="H104" s="136">
        <f t="shared" si="16"/>
        <v>241973.10000000003</v>
      </c>
      <c r="I104" s="136">
        <f t="shared" si="16"/>
        <v>266680.07</v>
      </c>
      <c r="J104" s="137">
        <f t="shared" si="16"/>
        <v>224113.32999999996</v>
      </c>
    </row>
    <row r="105" spans="1:10" s="37" customFormat="1" x14ac:dyDescent="0.2">
      <c r="A105" s="59"/>
      <c r="B105" s="60" t="s">
        <v>163</v>
      </c>
      <c r="C105" s="18"/>
      <c r="D105" s="140">
        <f>+D63-D102</f>
        <v>0</v>
      </c>
      <c r="E105" s="19"/>
      <c r="F105" s="140">
        <f>+F63-F102</f>
        <v>0</v>
      </c>
      <c r="G105" s="19"/>
      <c r="H105" s="140">
        <f>+H63-H102</f>
        <v>0</v>
      </c>
      <c r="I105" s="19"/>
      <c r="J105" s="138">
        <f>+J63-J102</f>
        <v>0</v>
      </c>
    </row>
    <row r="106" spans="1:10" s="37" customFormat="1" x14ac:dyDescent="0.25">
      <c r="A106" s="61"/>
      <c r="B106" s="60" t="s">
        <v>134</v>
      </c>
      <c r="C106" s="136">
        <v>0</v>
      </c>
      <c r="D106" s="136">
        <f>IF(D104&lt;0,-D104,0)</f>
        <v>0</v>
      </c>
      <c r="E106" s="136">
        <v>0</v>
      </c>
      <c r="F106" s="136">
        <f>IF(F104&lt;0,-F104,0)</f>
        <v>0</v>
      </c>
      <c r="G106" s="136">
        <v>0</v>
      </c>
      <c r="H106" s="136">
        <f>IF(H104&lt;0,-H104,0)</f>
        <v>0</v>
      </c>
      <c r="I106" s="136">
        <v>0</v>
      </c>
      <c r="J106" s="139">
        <f>IF(J104&lt;0,-J104,0)</f>
        <v>0</v>
      </c>
    </row>
    <row r="107" spans="1:10" s="20" customFormat="1" ht="21" customHeight="1" x14ac:dyDescent="0.2">
      <c r="A107" s="2" t="s">
        <v>149</v>
      </c>
      <c r="B107" s="2"/>
      <c r="C107" s="2"/>
      <c r="D107" s="2"/>
      <c r="E107" s="2"/>
      <c r="F107" s="2"/>
      <c r="G107" s="2"/>
      <c r="H107" s="2"/>
      <c r="I107" s="2"/>
      <c r="J107" s="2"/>
    </row>
    <row r="108" spans="1:10" s="20" customFormat="1" ht="21" customHeight="1" x14ac:dyDescent="0.2">
      <c r="A108" s="1" t="s">
        <v>151</v>
      </c>
      <c r="B108" s="1"/>
      <c r="C108" s="1"/>
      <c r="D108" s="1"/>
      <c r="E108" s="1"/>
      <c r="F108" s="1"/>
      <c r="G108" s="1"/>
      <c r="H108" s="1"/>
      <c r="I108" s="1"/>
      <c r="J108" s="1"/>
    </row>
    <row r="109" spans="1:10" s="20" customFormat="1" ht="21" customHeight="1" x14ac:dyDescent="0.2">
      <c r="A109" s="14" t="s">
        <v>167</v>
      </c>
      <c r="B109" s="14"/>
      <c r="C109" s="14"/>
      <c r="D109" s="14"/>
      <c r="E109" s="14"/>
      <c r="F109" s="14"/>
      <c r="G109" s="14"/>
      <c r="H109" s="14"/>
      <c r="I109" s="14"/>
      <c r="J109" s="14"/>
    </row>
  </sheetData>
  <sheetProtection password="D3C7" sheet="1" objects="1" scenarios="1"/>
  <mergeCells count="31">
    <mergeCell ref="A3:J3"/>
    <mergeCell ref="A4:J4"/>
    <mergeCell ref="A7:J7"/>
    <mergeCell ref="A9:J9"/>
    <mergeCell ref="C65:J65"/>
    <mergeCell ref="B65:B67"/>
    <mergeCell ref="A60:B60"/>
    <mergeCell ref="A5:J5"/>
    <mergeCell ref="B11:B13"/>
    <mergeCell ref="C12:D12"/>
    <mergeCell ref="A61:B61"/>
    <mergeCell ref="A62:B62"/>
    <mergeCell ref="A63:B63"/>
    <mergeCell ref="A8:J8"/>
    <mergeCell ref="A11:A13"/>
    <mergeCell ref="A109:J109"/>
    <mergeCell ref="C11:J11"/>
    <mergeCell ref="A6:J6"/>
    <mergeCell ref="B1:J2"/>
    <mergeCell ref="E12:F12"/>
    <mergeCell ref="G12:H12"/>
    <mergeCell ref="I12:J12"/>
    <mergeCell ref="A101:B101"/>
    <mergeCell ref="A102:B102"/>
    <mergeCell ref="A107:J107"/>
    <mergeCell ref="A108:J108"/>
    <mergeCell ref="C66:D66"/>
    <mergeCell ref="E66:F66"/>
    <mergeCell ref="G66:H66"/>
    <mergeCell ref="I66:J66"/>
    <mergeCell ref="A65:A67"/>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47"/>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82" t="s">
        <v>164</v>
      </c>
      <c r="B5" s="282"/>
      <c r="C5" s="282"/>
      <c r="D5" s="282"/>
      <c r="E5" s="282"/>
      <c r="F5" s="282"/>
      <c r="G5" s="282"/>
      <c r="H5" s="282"/>
      <c r="I5" s="282"/>
      <c r="J5" s="282"/>
      <c r="K5" s="282"/>
      <c r="L5" s="282"/>
      <c r="M5" s="282"/>
      <c r="N5" s="282"/>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82" t="s">
        <v>166</v>
      </c>
      <c r="B9" s="282"/>
      <c r="C9" s="282"/>
      <c r="D9" s="282"/>
      <c r="E9" s="282"/>
      <c r="F9" s="282"/>
      <c r="G9" s="282"/>
      <c r="H9" s="282"/>
      <c r="I9" s="282"/>
      <c r="J9" s="282"/>
      <c r="K9" s="282"/>
      <c r="L9" s="282"/>
      <c r="M9" s="282"/>
      <c r="N9" s="282"/>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85" t="s">
        <v>130</v>
      </c>
      <c r="B11" s="290" t="s">
        <v>131</v>
      </c>
      <c r="C11" s="290" t="s">
        <v>169</v>
      </c>
      <c r="D11" s="290" t="s">
        <v>170</v>
      </c>
      <c r="E11" s="290" t="s">
        <v>171</v>
      </c>
      <c r="F11" s="290" t="s">
        <v>172</v>
      </c>
      <c r="G11" s="13" t="s">
        <v>3</v>
      </c>
      <c r="H11" s="12"/>
      <c r="I11" s="12"/>
      <c r="J11" s="12"/>
      <c r="K11" s="12"/>
      <c r="L11" s="12"/>
      <c r="M11" s="12"/>
      <c r="N11" s="11"/>
    </row>
    <row r="12" spans="1:14" ht="33" customHeight="1" x14ac:dyDescent="0.25">
      <c r="A12" s="294"/>
      <c r="B12" s="286"/>
      <c r="C12" s="286"/>
      <c r="D12" s="286"/>
      <c r="E12" s="286"/>
      <c r="F12" s="286"/>
      <c r="G12" s="292" t="s">
        <v>177</v>
      </c>
      <c r="H12" s="293"/>
      <c r="I12" s="8" t="s">
        <v>178</v>
      </c>
      <c r="J12" s="7"/>
      <c r="K12" s="6" t="s">
        <v>179</v>
      </c>
      <c r="L12" s="7"/>
      <c r="M12" s="6" t="s">
        <v>180</v>
      </c>
      <c r="N12" s="5"/>
    </row>
    <row r="13" spans="1:14" ht="37.5" customHeight="1" x14ac:dyDescent="0.25">
      <c r="A13" s="295"/>
      <c r="B13" s="291"/>
      <c r="C13" s="291"/>
      <c r="D13" s="291"/>
      <c r="E13" s="291"/>
      <c r="F13" s="291"/>
      <c r="G13" s="25" t="s">
        <v>143</v>
      </c>
      <c r="H13" s="26" t="s">
        <v>181</v>
      </c>
      <c r="I13" s="27" t="s">
        <v>143</v>
      </c>
      <c r="J13" s="28" t="s">
        <v>156</v>
      </c>
      <c r="K13" s="29" t="s">
        <v>143</v>
      </c>
      <c r="L13" s="28" t="s">
        <v>156</v>
      </c>
      <c r="M13" s="29" t="s">
        <v>143</v>
      </c>
      <c r="N13" s="30" t="s">
        <v>4</v>
      </c>
    </row>
    <row r="14" spans="1:14" s="34" customFormat="1" ht="19.5" customHeight="1" x14ac:dyDescent="0.2">
      <c r="A14" s="31"/>
      <c r="B14" s="32" t="s">
        <v>138</v>
      </c>
      <c r="C14" s="32"/>
      <c r="D14" s="32"/>
      <c r="E14" s="32"/>
      <c r="F14" s="32"/>
      <c r="G14" s="62">
        <v>118636.11</v>
      </c>
      <c r="H14" s="63">
        <v>229851.14</v>
      </c>
      <c r="I14" s="33"/>
      <c r="J14" s="33"/>
      <c r="K14" s="33"/>
      <c r="L14" s="33"/>
      <c r="M14" s="33"/>
      <c r="N14" s="33"/>
    </row>
    <row r="15" spans="1:14" s="37" customFormat="1" x14ac:dyDescent="0.2">
      <c r="A15" s="31"/>
      <c r="B15" s="35" t="s">
        <v>157</v>
      </c>
      <c r="C15" s="35"/>
      <c r="D15" s="35"/>
      <c r="E15" s="35"/>
      <c r="F15" s="35"/>
      <c r="G15" s="15"/>
      <c r="H15" s="63">
        <v>0</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26137.18</v>
      </c>
      <c r="H17" s="65">
        <f>SUM(H18:H22)</f>
        <v>18436.260000000002</v>
      </c>
      <c r="I17" s="65">
        <v>40779.11</v>
      </c>
      <c r="J17" s="65">
        <f>SUM(J18:J22)</f>
        <v>33405.14</v>
      </c>
      <c r="K17" s="65">
        <v>61348.61</v>
      </c>
      <c r="L17" s="65">
        <f>SUM(L18:L22)</f>
        <v>46288.52</v>
      </c>
      <c r="M17" s="65">
        <v>91405.71</v>
      </c>
      <c r="N17" s="66">
        <f>SUM(N18:N22)</f>
        <v>91467.14</v>
      </c>
    </row>
    <row r="18" spans="1:14" s="37" customFormat="1" ht="38.25" x14ac:dyDescent="0.25">
      <c r="A18" s="151"/>
      <c r="B18" s="190"/>
      <c r="C18" s="204" t="s">
        <v>188</v>
      </c>
      <c r="D18" s="204" t="s">
        <v>189</v>
      </c>
      <c r="E18" s="204" t="s">
        <v>190</v>
      </c>
      <c r="F18" s="206" t="s">
        <v>191</v>
      </c>
      <c r="G18" s="207"/>
      <c r="H18" s="208">
        <v>1849.87</v>
      </c>
      <c r="I18" s="209"/>
      <c r="J18" s="208">
        <v>6733.25</v>
      </c>
      <c r="K18" s="209"/>
      <c r="L18" s="208">
        <v>11616.63</v>
      </c>
      <c r="M18" s="209"/>
      <c r="N18" s="210">
        <v>16500</v>
      </c>
    </row>
    <row r="19" spans="1:14" s="37" customFormat="1" ht="38.25" x14ac:dyDescent="0.25">
      <c r="A19" s="151"/>
      <c r="B19" s="190"/>
      <c r="C19" s="211" t="s">
        <v>192</v>
      </c>
      <c r="D19" s="211" t="s">
        <v>193</v>
      </c>
      <c r="E19" s="211" t="s">
        <v>194</v>
      </c>
      <c r="F19" s="212" t="s">
        <v>195</v>
      </c>
      <c r="G19" s="213"/>
      <c r="H19" s="214">
        <v>10100.290000000001</v>
      </c>
      <c r="I19" s="215"/>
      <c r="J19" s="214">
        <v>20100.29</v>
      </c>
      <c r="K19" s="215"/>
      <c r="L19" s="214">
        <v>20100.29</v>
      </c>
      <c r="M19" s="215"/>
      <c r="N19" s="216">
        <v>41343.83</v>
      </c>
    </row>
    <row r="20" spans="1:14" s="37" customFormat="1" ht="38.25" x14ac:dyDescent="0.25">
      <c r="A20" s="151"/>
      <c r="B20" s="190"/>
      <c r="C20" s="211" t="s">
        <v>196</v>
      </c>
      <c r="D20" s="211" t="s">
        <v>197</v>
      </c>
      <c r="E20" s="211" t="s">
        <v>198</v>
      </c>
      <c r="F20" s="212" t="s">
        <v>195</v>
      </c>
      <c r="G20" s="213"/>
      <c r="H20" s="214">
        <v>0</v>
      </c>
      <c r="I20" s="215"/>
      <c r="J20" s="214">
        <v>85.5</v>
      </c>
      <c r="K20" s="215"/>
      <c r="L20" s="214">
        <v>85.5</v>
      </c>
      <c r="M20" s="215"/>
      <c r="N20" s="216">
        <v>85.5</v>
      </c>
    </row>
    <row r="21" spans="1:14" s="37" customFormat="1" ht="38.25" x14ac:dyDescent="0.25">
      <c r="A21" s="151"/>
      <c r="B21" s="190"/>
      <c r="C21" s="211" t="s">
        <v>199</v>
      </c>
      <c r="D21" s="211" t="s">
        <v>200</v>
      </c>
      <c r="E21" s="211" t="s">
        <v>201</v>
      </c>
      <c r="F21" s="212" t="s">
        <v>195</v>
      </c>
      <c r="G21" s="213"/>
      <c r="H21" s="214">
        <v>6486.1</v>
      </c>
      <c r="I21" s="215"/>
      <c r="J21" s="214">
        <v>6486.1</v>
      </c>
      <c r="K21" s="215"/>
      <c r="L21" s="214">
        <v>14486.1</v>
      </c>
      <c r="M21" s="215"/>
      <c r="N21" s="216">
        <v>31737.81</v>
      </c>
    </row>
    <row r="22" spans="1:14" s="37" customFormat="1" ht="38.25" x14ac:dyDescent="0.25">
      <c r="A22" s="151"/>
      <c r="B22" s="190"/>
      <c r="C22" s="191" t="s">
        <v>202</v>
      </c>
      <c r="D22" s="191" t="s">
        <v>200</v>
      </c>
      <c r="E22" s="191" t="s">
        <v>201</v>
      </c>
      <c r="F22" s="195" t="s">
        <v>195</v>
      </c>
      <c r="G22" s="199"/>
      <c r="H22" s="201">
        <v>0</v>
      </c>
      <c r="I22" s="200"/>
      <c r="J22" s="201">
        <v>0</v>
      </c>
      <c r="K22" s="200"/>
      <c r="L22" s="201">
        <v>0</v>
      </c>
      <c r="M22" s="200"/>
      <c r="N22" s="202">
        <v>1800</v>
      </c>
    </row>
    <row r="23" spans="1:14" x14ac:dyDescent="0.25">
      <c r="A23" s="151" t="s">
        <v>13</v>
      </c>
      <c r="B23" s="150" t="s">
        <v>12</v>
      </c>
      <c r="C23" s="193"/>
      <c r="D23" s="193"/>
      <c r="E23" s="193"/>
      <c r="F23" s="197"/>
      <c r="G23" s="71"/>
      <c r="H23" s="73">
        <f>SUM(H24:H26)</f>
        <v>1019.85</v>
      </c>
      <c r="I23" s="73">
        <v>43986.33</v>
      </c>
      <c r="J23" s="73">
        <f>SUM(J24:J26)</f>
        <v>41019.85</v>
      </c>
      <c r="K23" s="73">
        <v>43986.33</v>
      </c>
      <c r="L23" s="73">
        <f>SUM(L24:L26)</f>
        <v>41019.85</v>
      </c>
      <c r="M23" s="73">
        <v>61602.04</v>
      </c>
      <c r="N23" s="74">
        <f>SUM(N24:N26)</f>
        <v>73037.94</v>
      </c>
    </row>
    <row r="24" spans="1:14" ht="25.5" x14ac:dyDescent="0.25">
      <c r="A24" s="151"/>
      <c r="B24" s="190"/>
      <c r="C24" s="204" t="s">
        <v>203</v>
      </c>
      <c r="D24" s="204" t="s">
        <v>204</v>
      </c>
      <c r="E24" s="204" t="s">
        <v>205</v>
      </c>
      <c r="F24" s="206" t="s">
        <v>195</v>
      </c>
      <c r="G24" s="218"/>
      <c r="H24" s="223">
        <v>1019.85</v>
      </c>
      <c r="I24" s="220"/>
      <c r="J24" s="223">
        <v>41019.85</v>
      </c>
      <c r="K24" s="220"/>
      <c r="L24" s="223">
        <v>41019.85</v>
      </c>
      <c r="M24" s="220"/>
      <c r="N24" s="224">
        <v>64299.69</v>
      </c>
    </row>
    <row r="25" spans="1:14" ht="25.5" x14ac:dyDescent="0.25">
      <c r="A25" s="151"/>
      <c r="B25" s="190"/>
      <c r="C25" s="211" t="s">
        <v>206</v>
      </c>
      <c r="D25" s="211" t="s">
        <v>204</v>
      </c>
      <c r="E25" s="211" t="s">
        <v>205</v>
      </c>
      <c r="F25" s="212" t="s">
        <v>195</v>
      </c>
      <c r="G25" s="225"/>
      <c r="H25" s="226">
        <v>0</v>
      </c>
      <c r="I25" s="227"/>
      <c r="J25" s="226">
        <v>0</v>
      </c>
      <c r="K25" s="227"/>
      <c r="L25" s="226">
        <v>0</v>
      </c>
      <c r="M25" s="227"/>
      <c r="N25" s="228">
        <v>1070.19</v>
      </c>
    </row>
    <row r="26" spans="1:14" ht="25.5" x14ac:dyDescent="0.25">
      <c r="A26" s="151"/>
      <c r="B26" s="190"/>
      <c r="C26" s="191" t="s">
        <v>207</v>
      </c>
      <c r="D26" s="191" t="s">
        <v>204</v>
      </c>
      <c r="E26" s="191" t="s">
        <v>205</v>
      </c>
      <c r="F26" s="195" t="s">
        <v>195</v>
      </c>
      <c r="G26" s="217"/>
      <c r="H26" s="221">
        <v>0</v>
      </c>
      <c r="I26" s="219"/>
      <c r="J26" s="221">
        <v>0</v>
      </c>
      <c r="K26" s="219"/>
      <c r="L26" s="221">
        <v>0</v>
      </c>
      <c r="M26" s="219"/>
      <c r="N26" s="222">
        <v>7668.06</v>
      </c>
    </row>
    <row r="27" spans="1:14" ht="30" x14ac:dyDescent="0.25">
      <c r="A27" s="154" t="s">
        <v>5</v>
      </c>
      <c r="B27" s="155" t="s">
        <v>136</v>
      </c>
      <c r="C27" s="192"/>
      <c r="D27" s="192"/>
      <c r="E27" s="192"/>
      <c r="F27" s="196"/>
      <c r="G27" s="75">
        <f t="shared" ref="G27:N27" si="0">+G17+G23</f>
        <v>26137.18</v>
      </c>
      <c r="H27" s="76">
        <f t="shared" si="0"/>
        <v>19456.11</v>
      </c>
      <c r="I27" s="76">
        <f t="shared" si="0"/>
        <v>84765.440000000002</v>
      </c>
      <c r="J27" s="76">
        <f t="shared" si="0"/>
        <v>74424.989999999991</v>
      </c>
      <c r="K27" s="76">
        <f t="shared" si="0"/>
        <v>105334.94</v>
      </c>
      <c r="L27" s="76">
        <f t="shared" si="0"/>
        <v>87308.37</v>
      </c>
      <c r="M27" s="76">
        <f t="shared" si="0"/>
        <v>153007.75</v>
      </c>
      <c r="N27" s="77">
        <f t="shared" si="0"/>
        <v>164505.08000000002</v>
      </c>
    </row>
    <row r="28" spans="1:14" s="47" customFormat="1" x14ac:dyDescent="0.25">
      <c r="A28" s="151" t="s">
        <v>173</v>
      </c>
      <c r="B28" s="150" t="s">
        <v>14</v>
      </c>
      <c r="C28" s="203"/>
      <c r="D28" s="203"/>
      <c r="E28" s="203"/>
      <c r="F28" s="205"/>
      <c r="G28" s="78">
        <v>17102.740000000002</v>
      </c>
      <c r="H28" s="80">
        <f>SUM(H29:H36)</f>
        <v>2953.66</v>
      </c>
      <c r="I28" s="80">
        <v>37134.800000000003</v>
      </c>
      <c r="J28" s="80">
        <f>SUM(J29:J36)</f>
        <v>26851.66</v>
      </c>
      <c r="K28" s="80">
        <v>41906.480000000003</v>
      </c>
      <c r="L28" s="80">
        <f>SUM(L29:L36)</f>
        <v>26851.66</v>
      </c>
      <c r="M28" s="80">
        <v>46963.45</v>
      </c>
      <c r="N28" s="82">
        <f>SUM(N29:N36)</f>
        <v>65141.229999999996</v>
      </c>
    </row>
    <row r="29" spans="1:14" s="47" customFormat="1" ht="25.5" x14ac:dyDescent="0.25">
      <c r="A29" s="151"/>
      <c r="B29" s="190"/>
      <c r="C29" s="204" t="s">
        <v>208</v>
      </c>
      <c r="D29" s="204" t="s">
        <v>209</v>
      </c>
      <c r="E29" s="204" t="s">
        <v>210</v>
      </c>
      <c r="F29" s="206" t="s">
        <v>195</v>
      </c>
      <c r="G29" s="230"/>
      <c r="H29" s="223">
        <v>0</v>
      </c>
      <c r="I29" s="223"/>
      <c r="J29" s="223">
        <v>3500</v>
      </c>
      <c r="K29" s="223"/>
      <c r="L29" s="223">
        <v>3500</v>
      </c>
      <c r="M29" s="223"/>
      <c r="N29" s="224">
        <v>3500</v>
      </c>
    </row>
    <row r="30" spans="1:14" s="47" customFormat="1" ht="25.5" x14ac:dyDescent="0.25">
      <c r="A30" s="151"/>
      <c r="B30" s="190"/>
      <c r="C30" s="211" t="s">
        <v>211</v>
      </c>
      <c r="D30" s="211" t="s">
        <v>209</v>
      </c>
      <c r="E30" s="211" t="s">
        <v>210</v>
      </c>
      <c r="F30" s="212" t="s">
        <v>195</v>
      </c>
      <c r="G30" s="231"/>
      <c r="H30" s="226">
        <v>0</v>
      </c>
      <c r="I30" s="226"/>
      <c r="J30" s="226">
        <v>1300</v>
      </c>
      <c r="K30" s="226"/>
      <c r="L30" s="226">
        <v>1300</v>
      </c>
      <c r="M30" s="226"/>
      <c r="N30" s="228">
        <v>2600</v>
      </c>
    </row>
    <row r="31" spans="1:14" s="47" customFormat="1" ht="25.5" x14ac:dyDescent="0.25">
      <c r="A31" s="151"/>
      <c r="B31" s="190"/>
      <c r="C31" s="211" t="s">
        <v>212</v>
      </c>
      <c r="D31" s="211" t="s">
        <v>209</v>
      </c>
      <c r="E31" s="211" t="s">
        <v>210</v>
      </c>
      <c r="F31" s="212" t="s">
        <v>195</v>
      </c>
      <c r="G31" s="231"/>
      <c r="H31" s="226">
        <v>0</v>
      </c>
      <c r="I31" s="226"/>
      <c r="J31" s="226">
        <v>9598</v>
      </c>
      <c r="K31" s="226"/>
      <c r="L31" s="226">
        <v>9598</v>
      </c>
      <c r="M31" s="226"/>
      <c r="N31" s="228">
        <v>9598</v>
      </c>
    </row>
    <row r="32" spans="1:14" s="47" customFormat="1" ht="25.5" x14ac:dyDescent="0.25">
      <c r="A32" s="151"/>
      <c r="B32" s="190"/>
      <c r="C32" s="211" t="s">
        <v>213</v>
      </c>
      <c r="D32" s="211" t="s">
        <v>209</v>
      </c>
      <c r="E32" s="211" t="s">
        <v>210</v>
      </c>
      <c r="F32" s="212" t="s">
        <v>195</v>
      </c>
      <c r="G32" s="231"/>
      <c r="H32" s="226">
        <v>0</v>
      </c>
      <c r="I32" s="226"/>
      <c r="J32" s="226">
        <v>9500</v>
      </c>
      <c r="K32" s="226"/>
      <c r="L32" s="226">
        <v>9500</v>
      </c>
      <c r="M32" s="226"/>
      <c r="N32" s="228">
        <v>24464.62</v>
      </c>
    </row>
    <row r="33" spans="1:14" s="47" customFormat="1" ht="38.25" x14ac:dyDescent="0.25">
      <c r="A33" s="151"/>
      <c r="B33" s="190"/>
      <c r="C33" s="211" t="s">
        <v>214</v>
      </c>
      <c r="D33" s="211" t="s">
        <v>215</v>
      </c>
      <c r="E33" s="211" t="s">
        <v>216</v>
      </c>
      <c r="F33" s="212" t="s">
        <v>195</v>
      </c>
      <c r="G33" s="231"/>
      <c r="H33" s="226">
        <v>2603.66</v>
      </c>
      <c r="I33" s="226"/>
      <c r="J33" s="226">
        <v>2603.66</v>
      </c>
      <c r="K33" s="226"/>
      <c r="L33" s="226">
        <v>2603.66</v>
      </c>
      <c r="M33" s="226"/>
      <c r="N33" s="228">
        <v>9112.7999999999993</v>
      </c>
    </row>
    <row r="34" spans="1:14" s="47" customFormat="1" ht="51" x14ac:dyDescent="0.25">
      <c r="A34" s="151"/>
      <c r="B34" s="190"/>
      <c r="C34" s="211" t="s">
        <v>217</v>
      </c>
      <c r="D34" s="211" t="s">
        <v>215</v>
      </c>
      <c r="E34" s="211" t="s">
        <v>218</v>
      </c>
      <c r="F34" s="212" t="s">
        <v>195</v>
      </c>
      <c r="G34" s="231"/>
      <c r="H34" s="226">
        <v>0</v>
      </c>
      <c r="I34" s="226"/>
      <c r="J34" s="226">
        <v>0</v>
      </c>
      <c r="K34" s="226"/>
      <c r="L34" s="226">
        <v>0</v>
      </c>
      <c r="M34" s="226"/>
      <c r="N34" s="228">
        <v>13893.07</v>
      </c>
    </row>
    <row r="35" spans="1:14" s="47" customFormat="1" ht="25.5" x14ac:dyDescent="0.25">
      <c r="A35" s="151"/>
      <c r="B35" s="190"/>
      <c r="C35" s="211" t="s">
        <v>219</v>
      </c>
      <c r="D35" s="211" t="s">
        <v>215</v>
      </c>
      <c r="E35" s="211" t="s">
        <v>220</v>
      </c>
      <c r="F35" s="212" t="s">
        <v>195</v>
      </c>
      <c r="G35" s="231"/>
      <c r="H35" s="226">
        <v>350</v>
      </c>
      <c r="I35" s="226"/>
      <c r="J35" s="226">
        <v>350</v>
      </c>
      <c r="K35" s="226"/>
      <c r="L35" s="226">
        <v>350</v>
      </c>
      <c r="M35" s="226"/>
      <c r="N35" s="228">
        <v>350</v>
      </c>
    </row>
    <row r="36" spans="1:14" s="47" customFormat="1" ht="38.25" x14ac:dyDescent="0.25">
      <c r="A36" s="151"/>
      <c r="B36" s="190"/>
      <c r="C36" s="191" t="s">
        <v>221</v>
      </c>
      <c r="D36" s="191" t="s">
        <v>209</v>
      </c>
      <c r="E36" s="191" t="s">
        <v>210</v>
      </c>
      <c r="F36" s="195" t="s">
        <v>195</v>
      </c>
      <c r="G36" s="229"/>
      <c r="H36" s="221">
        <v>0</v>
      </c>
      <c r="I36" s="221"/>
      <c r="J36" s="221">
        <v>0</v>
      </c>
      <c r="K36" s="221"/>
      <c r="L36" s="221">
        <v>0</v>
      </c>
      <c r="M36" s="221"/>
      <c r="N36" s="222">
        <v>1622.74</v>
      </c>
    </row>
    <row r="37" spans="1:14" x14ac:dyDescent="0.25">
      <c r="A37" s="154" t="s">
        <v>15</v>
      </c>
      <c r="B37" s="156" t="s">
        <v>135</v>
      </c>
      <c r="C37" s="192"/>
      <c r="D37" s="192"/>
      <c r="E37" s="192"/>
      <c r="F37" s="196"/>
      <c r="G37" s="75">
        <f t="shared" ref="G37:N37" si="1">+G28</f>
        <v>17102.740000000002</v>
      </c>
      <c r="H37" s="76">
        <f t="shared" si="1"/>
        <v>2953.66</v>
      </c>
      <c r="I37" s="76">
        <f t="shared" si="1"/>
        <v>37134.800000000003</v>
      </c>
      <c r="J37" s="76">
        <f t="shared" si="1"/>
        <v>26851.66</v>
      </c>
      <c r="K37" s="76">
        <f t="shared" si="1"/>
        <v>41906.480000000003</v>
      </c>
      <c r="L37" s="76">
        <f t="shared" si="1"/>
        <v>26851.66</v>
      </c>
      <c r="M37" s="76">
        <f t="shared" si="1"/>
        <v>46963.45</v>
      </c>
      <c r="N37" s="77">
        <f t="shared" si="1"/>
        <v>65141.229999999996</v>
      </c>
    </row>
    <row r="38" spans="1:14" x14ac:dyDescent="0.25">
      <c r="A38" s="151" t="s">
        <v>22</v>
      </c>
      <c r="B38" s="157" t="s">
        <v>21</v>
      </c>
      <c r="C38" s="203"/>
      <c r="D38" s="203"/>
      <c r="E38" s="203"/>
      <c r="F38" s="205"/>
      <c r="G38" s="78">
        <v>46034.94</v>
      </c>
      <c r="H38" s="80">
        <f>SUM(H39:H46)</f>
        <v>56581.81</v>
      </c>
      <c r="I38" s="80">
        <v>55822.65</v>
      </c>
      <c r="J38" s="80">
        <f>SUM(J39:J46)</f>
        <v>63829.72</v>
      </c>
      <c r="K38" s="80">
        <v>56300.65</v>
      </c>
      <c r="L38" s="80">
        <f>SUM(L39:L46)</f>
        <v>65805.049999999988</v>
      </c>
      <c r="M38" s="80">
        <v>68769.48</v>
      </c>
      <c r="N38" s="82">
        <f>SUM(N39:N46)</f>
        <v>68245.48</v>
      </c>
    </row>
    <row r="39" spans="1:14" ht="38.25" x14ac:dyDescent="0.25">
      <c r="A39" s="151"/>
      <c r="B39" s="232"/>
      <c r="C39" s="204" t="s">
        <v>222</v>
      </c>
      <c r="D39" s="204" t="s">
        <v>223</v>
      </c>
      <c r="E39" s="204" t="s">
        <v>224</v>
      </c>
      <c r="F39" s="206" t="s">
        <v>195</v>
      </c>
      <c r="G39" s="230"/>
      <c r="H39" s="223">
        <v>22.86</v>
      </c>
      <c r="I39" s="223"/>
      <c r="J39" s="223">
        <v>3000</v>
      </c>
      <c r="K39" s="223"/>
      <c r="L39" s="223">
        <v>3000</v>
      </c>
      <c r="M39" s="223"/>
      <c r="N39" s="224">
        <v>3000</v>
      </c>
    </row>
    <row r="40" spans="1:14" ht="25.5" x14ac:dyDescent="0.25">
      <c r="A40" s="151"/>
      <c r="B40" s="232"/>
      <c r="C40" s="211" t="s">
        <v>225</v>
      </c>
      <c r="D40" s="211" t="s">
        <v>226</v>
      </c>
      <c r="E40" s="211" t="s">
        <v>227</v>
      </c>
      <c r="F40" s="212" t="s">
        <v>191</v>
      </c>
      <c r="G40" s="231"/>
      <c r="H40" s="226">
        <v>250</v>
      </c>
      <c r="I40" s="226"/>
      <c r="J40" s="226">
        <v>833.33</v>
      </c>
      <c r="K40" s="226"/>
      <c r="L40" s="226">
        <v>1416.66</v>
      </c>
      <c r="M40" s="226"/>
      <c r="N40" s="228">
        <v>2000</v>
      </c>
    </row>
    <row r="41" spans="1:14" ht="25.5" x14ac:dyDescent="0.25">
      <c r="A41" s="151"/>
      <c r="B41" s="232"/>
      <c r="C41" s="211" t="s">
        <v>228</v>
      </c>
      <c r="D41" s="211" t="s">
        <v>226</v>
      </c>
      <c r="E41" s="211" t="s">
        <v>229</v>
      </c>
      <c r="F41" s="212" t="s">
        <v>195</v>
      </c>
      <c r="G41" s="231"/>
      <c r="H41" s="226">
        <v>154</v>
      </c>
      <c r="I41" s="226"/>
      <c r="J41" s="226">
        <v>396</v>
      </c>
      <c r="K41" s="226"/>
      <c r="L41" s="226">
        <v>768</v>
      </c>
      <c r="M41" s="226"/>
      <c r="N41" s="228">
        <v>800</v>
      </c>
    </row>
    <row r="42" spans="1:14" ht="38.25" x14ac:dyDescent="0.25">
      <c r="A42" s="151"/>
      <c r="B42" s="232"/>
      <c r="C42" s="211" t="s">
        <v>230</v>
      </c>
      <c r="D42" s="211" t="s">
        <v>226</v>
      </c>
      <c r="E42" s="211" t="s">
        <v>231</v>
      </c>
      <c r="F42" s="212" t="s">
        <v>195</v>
      </c>
      <c r="G42" s="231"/>
      <c r="H42" s="226">
        <v>874.56</v>
      </c>
      <c r="I42" s="226"/>
      <c r="J42" s="226">
        <v>1500</v>
      </c>
      <c r="K42" s="226"/>
      <c r="L42" s="226">
        <v>1500</v>
      </c>
      <c r="M42" s="226"/>
      <c r="N42" s="228">
        <v>1500</v>
      </c>
    </row>
    <row r="43" spans="1:14" ht="38.25" x14ac:dyDescent="0.25">
      <c r="A43" s="151"/>
      <c r="B43" s="232"/>
      <c r="C43" s="211" t="s">
        <v>232</v>
      </c>
      <c r="D43" s="211" t="s">
        <v>226</v>
      </c>
      <c r="E43" s="211" t="s">
        <v>231</v>
      </c>
      <c r="F43" s="212" t="s">
        <v>191</v>
      </c>
      <c r="G43" s="231"/>
      <c r="H43" s="226">
        <v>800</v>
      </c>
      <c r="I43" s="226"/>
      <c r="J43" s="226">
        <v>1700</v>
      </c>
      <c r="K43" s="226"/>
      <c r="L43" s="226">
        <v>2600</v>
      </c>
      <c r="M43" s="226"/>
      <c r="N43" s="228">
        <v>3500</v>
      </c>
    </row>
    <row r="44" spans="1:14" ht="38.25" x14ac:dyDescent="0.25">
      <c r="A44" s="151"/>
      <c r="B44" s="232"/>
      <c r="C44" s="211" t="s">
        <v>233</v>
      </c>
      <c r="D44" s="211" t="s">
        <v>234</v>
      </c>
      <c r="E44" s="211" t="s">
        <v>235</v>
      </c>
      <c r="F44" s="212" t="s">
        <v>195</v>
      </c>
      <c r="G44" s="231"/>
      <c r="H44" s="226">
        <v>11005.72</v>
      </c>
      <c r="I44" s="226"/>
      <c r="J44" s="226">
        <v>12805.72</v>
      </c>
      <c r="K44" s="226"/>
      <c r="L44" s="226">
        <v>12805.72</v>
      </c>
      <c r="M44" s="226"/>
      <c r="N44" s="228">
        <v>13530.48</v>
      </c>
    </row>
    <row r="45" spans="1:14" ht="38.25" x14ac:dyDescent="0.25">
      <c r="A45" s="151"/>
      <c r="B45" s="232"/>
      <c r="C45" s="211" t="s">
        <v>236</v>
      </c>
      <c r="D45" s="211" t="s">
        <v>223</v>
      </c>
      <c r="E45" s="211" t="s">
        <v>237</v>
      </c>
      <c r="F45" s="212" t="s">
        <v>195</v>
      </c>
      <c r="G45" s="231"/>
      <c r="H45" s="226">
        <v>43274.67</v>
      </c>
      <c r="I45" s="226"/>
      <c r="J45" s="226">
        <v>43274.67</v>
      </c>
      <c r="K45" s="226"/>
      <c r="L45" s="226">
        <v>43274.67</v>
      </c>
      <c r="M45" s="226"/>
      <c r="N45" s="228">
        <v>43275</v>
      </c>
    </row>
    <row r="46" spans="1:14" ht="25.5" x14ac:dyDescent="0.25">
      <c r="A46" s="151"/>
      <c r="B46" s="232"/>
      <c r="C46" s="191" t="s">
        <v>238</v>
      </c>
      <c r="D46" s="191" t="s">
        <v>234</v>
      </c>
      <c r="E46" s="191" t="s">
        <v>239</v>
      </c>
      <c r="F46" s="195" t="s">
        <v>195</v>
      </c>
      <c r="G46" s="229"/>
      <c r="H46" s="221">
        <v>200</v>
      </c>
      <c r="I46" s="221"/>
      <c r="J46" s="221">
        <v>320</v>
      </c>
      <c r="K46" s="221"/>
      <c r="L46" s="221">
        <v>440</v>
      </c>
      <c r="M46" s="221"/>
      <c r="N46" s="222">
        <v>640</v>
      </c>
    </row>
    <row r="47" spans="1:14" ht="30" x14ac:dyDescent="0.25">
      <c r="A47" s="151" t="s">
        <v>24</v>
      </c>
      <c r="B47" s="157" t="s">
        <v>23</v>
      </c>
      <c r="C47" s="193"/>
      <c r="D47" s="193"/>
      <c r="E47" s="193"/>
      <c r="F47" s="197"/>
      <c r="G47" s="78"/>
      <c r="H47" s="80">
        <f>SUM(H48:H49)</f>
        <v>100</v>
      </c>
      <c r="I47" s="80"/>
      <c r="J47" s="80">
        <f>SUM(J48:J49)</f>
        <v>100</v>
      </c>
      <c r="K47" s="80">
        <v>232</v>
      </c>
      <c r="L47" s="80">
        <f>SUM(L48:L49)</f>
        <v>100</v>
      </c>
      <c r="M47" s="80">
        <v>632</v>
      </c>
      <c r="N47" s="82">
        <f>SUM(N48:N49)</f>
        <v>250</v>
      </c>
    </row>
    <row r="48" spans="1:14" ht="51" x14ac:dyDescent="0.25">
      <c r="A48" s="151"/>
      <c r="B48" s="232"/>
      <c r="C48" s="204" t="s">
        <v>240</v>
      </c>
      <c r="D48" s="204" t="s">
        <v>241</v>
      </c>
      <c r="E48" s="204" t="s">
        <v>242</v>
      </c>
      <c r="F48" s="206" t="s">
        <v>195</v>
      </c>
      <c r="G48" s="230"/>
      <c r="H48" s="223">
        <v>0</v>
      </c>
      <c r="I48" s="223"/>
      <c r="J48" s="223">
        <v>0</v>
      </c>
      <c r="K48" s="223"/>
      <c r="L48" s="223">
        <v>0</v>
      </c>
      <c r="M48" s="223"/>
      <c r="N48" s="224">
        <v>150</v>
      </c>
    </row>
    <row r="49" spans="1:14" ht="51" x14ac:dyDescent="0.25">
      <c r="A49" s="151"/>
      <c r="B49" s="232"/>
      <c r="C49" s="191" t="s">
        <v>243</v>
      </c>
      <c r="D49" s="191" t="s">
        <v>244</v>
      </c>
      <c r="E49" s="191" t="s">
        <v>245</v>
      </c>
      <c r="F49" s="195" t="s">
        <v>195</v>
      </c>
      <c r="G49" s="229"/>
      <c r="H49" s="221">
        <v>100</v>
      </c>
      <c r="I49" s="221"/>
      <c r="J49" s="221">
        <v>100</v>
      </c>
      <c r="K49" s="221"/>
      <c r="L49" s="221">
        <v>100</v>
      </c>
      <c r="M49" s="221"/>
      <c r="N49" s="222">
        <v>100</v>
      </c>
    </row>
    <row r="50" spans="1:14" x14ac:dyDescent="0.25">
      <c r="A50" s="151" t="s">
        <v>26</v>
      </c>
      <c r="B50" s="150" t="s">
        <v>25</v>
      </c>
      <c r="C50" s="193"/>
      <c r="D50" s="193"/>
      <c r="E50" s="193"/>
      <c r="F50" s="197"/>
      <c r="G50" s="78">
        <v>0.02</v>
      </c>
      <c r="H50" s="80">
        <v>0.03</v>
      </c>
      <c r="I50" s="80">
        <v>0.02</v>
      </c>
      <c r="J50" s="80">
        <v>0.03</v>
      </c>
      <c r="K50" s="80">
        <v>0.02</v>
      </c>
      <c r="L50" s="80">
        <v>0.03</v>
      </c>
      <c r="M50" s="80">
        <v>0.02</v>
      </c>
      <c r="N50" s="82">
        <v>1000</v>
      </c>
    </row>
    <row r="51" spans="1:14" ht="25.5" x14ac:dyDescent="0.25">
      <c r="A51" s="151"/>
      <c r="B51" s="190"/>
      <c r="C51" s="193" t="s">
        <v>246</v>
      </c>
      <c r="D51" s="193" t="s">
        <v>247</v>
      </c>
      <c r="E51" s="193" t="s">
        <v>248</v>
      </c>
      <c r="F51" s="197" t="s">
        <v>195</v>
      </c>
      <c r="G51" s="78"/>
      <c r="H51" s="80">
        <v>0.03</v>
      </c>
      <c r="I51" s="80"/>
      <c r="J51" s="80">
        <v>0.03</v>
      </c>
      <c r="K51" s="80"/>
      <c r="L51" s="80">
        <v>0.03</v>
      </c>
      <c r="M51" s="80"/>
      <c r="N51" s="82">
        <v>1000</v>
      </c>
    </row>
    <row r="52" spans="1:14" x14ac:dyDescent="0.25">
      <c r="A52" s="151" t="s">
        <v>28</v>
      </c>
      <c r="B52" s="150" t="s">
        <v>27</v>
      </c>
      <c r="C52" s="192"/>
      <c r="D52" s="192"/>
      <c r="E52" s="192"/>
      <c r="F52" s="196"/>
      <c r="G52" s="83"/>
      <c r="H52" s="85"/>
      <c r="I52" s="85"/>
      <c r="J52" s="85"/>
      <c r="K52" s="85"/>
      <c r="L52" s="85"/>
      <c r="M52" s="85"/>
      <c r="N52" s="87"/>
    </row>
    <row r="53" spans="1:14" x14ac:dyDescent="0.25">
      <c r="A53" s="151" t="s">
        <v>30</v>
      </c>
      <c r="B53" s="150" t="s">
        <v>29</v>
      </c>
      <c r="C53" s="203"/>
      <c r="D53" s="203"/>
      <c r="E53" s="203"/>
      <c r="F53" s="205"/>
      <c r="G53" s="83">
        <v>271.17</v>
      </c>
      <c r="H53" s="85">
        <f>SUM(H54:H56)</f>
        <v>285.74</v>
      </c>
      <c r="I53" s="85">
        <v>292.7</v>
      </c>
      <c r="J53" s="85">
        <f>SUM(J54:J56)</f>
        <v>2417.59</v>
      </c>
      <c r="K53" s="85">
        <v>3014.15</v>
      </c>
      <c r="L53" s="85">
        <f>SUM(L54:L56)</f>
        <v>4549.4399999999996</v>
      </c>
      <c r="M53" s="85">
        <v>11907.22</v>
      </c>
      <c r="N53" s="87">
        <f>SUM(N54:N56)</f>
        <v>8281.2799999999988</v>
      </c>
    </row>
    <row r="54" spans="1:14" ht="25.5" x14ac:dyDescent="0.25">
      <c r="A54" s="151"/>
      <c r="B54" s="190"/>
      <c r="C54" s="204" t="s">
        <v>249</v>
      </c>
      <c r="D54" s="204" t="s">
        <v>250</v>
      </c>
      <c r="E54" s="204" t="s">
        <v>251</v>
      </c>
      <c r="F54" s="206" t="s">
        <v>195</v>
      </c>
      <c r="G54" s="234"/>
      <c r="H54" s="241">
        <v>0</v>
      </c>
      <c r="I54" s="236"/>
      <c r="J54" s="241">
        <v>0</v>
      </c>
      <c r="K54" s="236"/>
      <c r="L54" s="241">
        <v>0</v>
      </c>
      <c r="M54" s="236"/>
      <c r="N54" s="242">
        <v>600</v>
      </c>
    </row>
    <row r="55" spans="1:14" ht="25.5" x14ac:dyDescent="0.25">
      <c r="A55" s="151"/>
      <c r="B55" s="190"/>
      <c r="C55" s="211" t="s">
        <v>252</v>
      </c>
      <c r="D55" s="211" t="s">
        <v>253</v>
      </c>
      <c r="E55" s="211" t="s">
        <v>254</v>
      </c>
      <c r="F55" s="212" t="s">
        <v>191</v>
      </c>
      <c r="G55" s="243"/>
      <c r="H55" s="244">
        <v>285.74</v>
      </c>
      <c r="I55" s="245"/>
      <c r="J55" s="244">
        <v>2417.59</v>
      </c>
      <c r="K55" s="245"/>
      <c r="L55" s="244">
        <v>4549.4399999999996</v>
      </c>
      <c r="M55" s="245"/>
      <c r="N55" s="246">
        <v>6681.28</v>
      </c>
    </row>
    <row r="56" spans="1:14" ht="25.5" x14ac:dyDescent="0.25">
      <c r="A56" s="151"/>
      <c r="B56" s="190"/>
      <c r="C56" s="191" t="s">
        <v>255</v>
      </c>
      <c r="D56" s="191" t="s">
        <v>253</v>
      </c>
      <c r="E56" s="191" t="s">
        <v>254</v>
      </c>
      <c r="F56" s="195" t="s">
        <v>195</v>
      </c>
      <c r="G56" s="233"/>
      <c r="H56" s="237">
        <v>0</v>
      </c>
      <c r="I56" s="235"/>
      <c r="J56" s="237">
        <v>0</v>
      </c>
      <c r="K56" s="235"/>
      <c r="L56" s="237">
        <v>0</v>
      </c>
      <c r="M56" s="235"/>
      <c r="N56" s="239">
        <v>1000</v>
      </c>
    </row>
    <row r="57" spans="1:14" x14ac:dyDescent="0.25">
      <c r="A57" s="154" t="s">
        <v>20</v>
      </c>
      <c r="B57" s="156" t="s">
        <v>119</v>
      </c>
      <c r="C57" s="192"/>
      <c r="D57" s="192"/>
      <c r="E57" s="192"/>
      <c r="F57" s="196"/>
      <c r="G57" s="75">
        <f t="shared" ref="G57:N57" si="2">+G53+G52+G50+G47+G38</f>
        <v>46306.130000000005</v>
      </c>
      <c r="H57" s="76">
        <f t="shared" si="2"/>
        <v>56967.579999999994</v>
      </c>
      <c r="I57" s="76">
        <f t="shared" si="2"/>
        <v>56115.37</v>
      </c>
      <c r="J57" s="76">
        <f t="shared" si="2"/>
        <v>66347.34</v>
      </c>
      <c r="K57" s="76">
        <f t="shared" si="2"/>
        <v>59546.82</v>
      </c>
      <c r="L57" s="76">
        <f t="shared" si="2"/>
        <v>70454.51999999999</v>
      </c>
      <c r="M57" s="76">
        <f t="shared" si="2"/>
        <v>81308.72</v>
      </c>
      <c r="N57" s="77">
        <f t="shared" si="2"/>
        <v>77776.759999999995</v>
      </c>
    </row>
    <row r="58" spans="1:14" x14ac:dyDescent="0.25">
      <c r="A58" s="151" t="s">
        <v>33</v>
      </c>
      <c r="B58" s="150" t="s">
        <v>32</v>
      </c>
      <c r="C58" s="152"/>
      <c r="D58" s="152"/>
      <c r="E58" s="152"/>
      <c r="F58" s="153"/>
      <c r="G58" s="83"/>
      <c r="H58" s="85"/>
      <c r="I58" s="85"/>
      <c r="J58" s="85"/>
      <c r="K58" s="85"/>
      <c r="L58" s="85"/>
      <c r="M58" s="85"/>
      <c r="N58" s="87"/>
    </row>
    <row r="59" spans="1:14" x14ac:dyDescent="0.25">
      <c r="A59" s="151" t="s">
        <v>34</v>
      </c>
      <c r="B59" s="150" t="s">
        <v>0</v>
      </c>
      <c r="C59" s="203"/>
      <c r="D59" s="203"/>
      <c r="E59" s="203"/>
      <c r="F59" s="205"/>
      <c r="G59" s="83">
        <v>20800</v>
      </c>
      <c r="H59" s="85">
        <v>0</v>
      </c>
      <c r="I59" s="85">
        <v>51884.57</v>
      </c>
      <c r="J59" s="85">
        <v>0</v>
      </c>
      <c r="K59" s="85">
        <v>51884.57</v>
      </c>
      <c r="L59" s="85">
        <v>0</v>
      </c>
      <c r="M59" s="85">
        <v>51884.57</v>
      </c>
      <c r="N59" s="87">
        <v>2250</v>
      </c>
    </row>
    <row r="60" spans="1:14" ht="25.5" x14ac:dyDescent="0.25">
      <c r="A60" s="151"/>
      <c r="B60" s="190"/>
      <c r="C60" s="193" t="s">
        <v>256</v>
      </c>
      <c r="D60" s="193" t="s">
        <v>257</v>
      </c>
      <c r="E60" s="193" t="s">
        <v>258</v>
      </c>
      <c r="F60" s="197" t="s">
        <v>195</v>
      </c>
      <c r="G60" s="83"/>
      <c r="H60" s="238">
        <v>0</v>
      </c>
      <c r="I60" s="85"/>
      <c r="J60" s="238">
        <v>0</v>
      </c>
      <c r="K60" s="85"/>
      <c r="L60" s="238">
        <v>0</v>
      </c>
      <c r="M60" s="85"/>
      <c r="N60" s="240">
        <v>2250</v>
      </c>
    </row>
    <row r="61" spans="1:14" x14ac:dyDescent="0.25">
      <c r="A61" s="151" t="s">
        <v>35</v>
      </c>
      <c r="B61" s="150" t="s">
        <v>1</v>
      </c>
      <c r="C61" s="193"/>
      <c r="D61" s="193"/>
      <c r="E61" s="193"/>
      <c r="F61" s="197"/>
      <c r="G61" s="83">
        <v>45000</v>
      </c>
      <c r="H61" s="85">
        <f>SUM(H62:H66)</f>
        <v>0</v>
      </c>
      <c r="I61" s="85">
        <v>94000</v>
      </c>
      <c r="J61" s="85">
        <f>SUM(J62:J66)</f>
        <v>47000</v>
      </c>
      <c r="K61" s="85">
        <v>119000</v>
      </c>
      <c r="L61" s="85">
        <f>SUM(L62:L66)</f>
        <v>47000</v>
      </c>
      <c r="M61" s="85">
        <v>173294.94</v>
      </c>
      <c r="N61" s="87">
        <f>SUM(N62:N66)</f>
        <v>409294.93</v>
      </c>
    </row>
    <row r="62" spans="1:14" ht="38.25" x14ac:dyDescent="0.25">
      <c r="A62" s="151"/>
      <c r="B62" s="190"/>
      <c r="C62" s="204" t="s">
        <v>259</v>
      </c>
      <c r="D62" s="204" t="s">
        <v>260</v>
      </c>
      <c r="E62" s="204" t="s">
        <v>261</v>
      </c>
      <c r="F62" s="206" t="s">
        <v>195</v>
      </c>
      <c r="G62" s="234"/>
      <c r="H62" s="241">
        <v>0</v>
      </c>
      <c r="I62" s="236"/>
      <c r="J62" s="241">
        <v>0</v>
      </c>
      <c r="K62" s="236"/>
      <c r="L62" s="241">
        <v>0</v>
      </c>
      <c r="M62" s="236"/>
      <c r="N62" s="242">
        <v>50000</v>
      </c>
    </row>
    <row r="63" spans="1:14" ht="89.25" x14ac:dyDescent="0.25">
      <c r="A63" s="151"/>
      <c r="B63" s="190"/>
      <c r="C63" s="211" t="s">
        <v>262</v>
      </c>
      <c r="D63" s="211" t="s">
        <v>263</v>
      </c>
      <c r="E63" s="211" t="s">
        <v>264</v>
      </c>
      <c r="F63" s="212" t="s">
        <v>195</v>
      </c>
      <c r="G63" s="243"/>
      <c r="H63" s="244">
        <v>0</v>
      </c>
      <c r="I63" s="245"/>
      <c r="J63" s="244">
        <v>0</v>
      </c>
      <c r="K63" s="245"/>
      <c r="L63" s="244">
        <v>0</v>
      </c>
      <c r="M63" s="245"/>
      <c r="N63" s="246">
        <v>5000</v>
      </c>
    </row>
    <row r="64" spans="1:14" ht="89.25" x14ac:dyDescent="0.25">
      <c r="A64" s="151"/>
      <c r="B64" s="190"/>
      <c r="C64" s="211" t="s">
        <v>265</v>
      </c>
      <c r="D64" s="211" t="s">
        <v>266</v>
      </c>
      <c r="E64" s="211" t="s">
        <v>267</v>
      </c>
      <c r="F64" s="212" t="s">
        <v>195</v>
      </c>
      <c r="G64" s="243"/>
      <c r="H64" s="244">
        <v>0</v>
      </c>
      <c r="I64" s="245"/>
      <c r="J64" s="244">
        <v>22000</v>
      </c>
      <c r="K64" s="245"/>
      <c r="L64" s="244">
        <v>22000</v>
      </c>
      <c r="M64" s="245"/>
      <c r="N64" s="246">
        <v>25000</v>
      </c>
    </row>
    <row r="65" spans="1:14" ht="51" x14ac:dyDescent="0.25">
      <c r="A65" s="151"/>
      <c r="B65" s="190"/>
      <c r="C65" s="211" t="s">
        <v>268</v>
      </c>
      <c r="D65" s="211" t="s">
        <v>263</v>
      </c>
      <c r="E65" s="211" t="s">
        <v>264</v>
      </c>
      <c r="F65" s="212" t="s">
        <v>195</v>
      </c>
      <c r="G65" s="243"/>
      <c r="H65" s="244">
        <v>0</v>
      </c>
      <c r="I65" s="245"/>
      <c r="J65" s="244">
        <v>25000</v>
      </c>
      <c r="K65" s="245"/>
      <c r="L65" s="244">
        <v>25000</v>
      </c>
      <c r="M65" s="245"/>
      <c r="N65" s="246">
        <v>29294.93</v>
      </c>
    </row>
    <row r="66" spans="1:14" ht="51" x14ac:dyDescent="0.25">
      <c r="A66" s="151"/>
      <c r="B66" s="190"/>
      <c r="C66" s="191" t="s">
        <v>269</v>
      </c>
      <c r="D66" s="191" t="s">
        <v>263</v>
      </c>
      <c r="E66" s="191" t="s">
        <v>264</v>
      </c>
      <c r="F66" s="195" t="s">
        <v>195</v>
      </c>
      <c r="G66" s="233"/>
      <c r="H66" s="237">
        <v>0</v>
      </c>
      <c r="I66" s="235"/>
      <c r="J66" s="237">
        <v>0</v>
      </c>
      <c r="K66" s="235"/>
      <c r="L66" s="237">
        <v>0</v>
      </c>
      <c r="M66" s="235"/>
      <c r="N66" s="239">
        <v>300000</v>
      </c>
    </row>
    <row r="67" spans="1:14" x14ac:dyDescent="0.25">
      <c r="A67" s="151" t="s">
        <v>37</v>
      </c>
      <c r="B67" s="150" t="s">
        <v>36</v>
      </c>
      <c r="C67" s="192"/>
      <c r="D67" s="192"/>
      <c r="E67" s="192"/>
      <c r="F67" s="196"/>
      <c r="G67" s="78"/>
      <c r="H67" s="80"/>
      <c r="I67" s="80"/>
      <c r="J67" s="80"/>
      <c r="K67" s="80"/>
      <c r="L67" s="80"/>
      <c r="M67" s="80"/>
      <c r="N67" s="82"/>
    </row>
    <row r="68" spans="1:14" x14ac:dyDescent="0.25">
      <c r="A68" s="151" t="s">
        <v>38</v>
      </c>
      <c r="B68" s="150" t="s">
        <v>2</v>
      </c>
      <c r="C68" s="203"/>
      <c r="D68" s="203"/>
      <c r="E68" s="203"/>
      <c r="F68" s="205"/>
      <c r="G68" s="78"/>
      <c r="H68" s="80">
        <f>SUM(H69:H71)</f>
        <v>0</v>
      </c>
      <c r="I68" s="80">
        <v>1000</v>
      </c>
      <c r="J68" s="80">
        <f>SUM(J69:J71)</f>
        <v>0</v>
      </c>
      <c r="K68" s="80">
        <v>1000</v>
      </c>
      <c r="L68" s="80">
        <f>SUM(L69:L71)</f>
        <v>0</v>
      </c>
      <c r="M68" s="80">
        <v>1000</v>
      </c>
      <c r="N68" s="82">
        <f>SUM(N69:N71)</f>
        <v>16516</v>
      </c>
    </row>
    <row r="69" spans="1:14" ht="25.5" x14ac:dyDescent="0.25">
      <c r="A69" s="151"/>
      <c r="B69" s="190"/>
      <c r="C69" s="204" t="s">
        <v>270</v>
      </c>
      <c r="D69" s="204" t="s">
        <v>271</v>
      </c>
      <c r="E69" s="204" t="s">
        <v>272</v>
      </c>
      <c r="F69" s="206" t="s">
        <v>195</v>
      </c>
      <c r="G69" s="230"/>
      <c r="H69" s="223">
        <v>0</v>
      </c>
      <c r="I69" s="223"/>
      <c r="J69" s="223">
        <v>0</v>
      </c>
      <c r="K69" s="223"/>
      <c r="L69" s="223">
        <v>0</v>
      </c>
      <c r="M69" s="223"/>
      <c r="N69" s="224">
        <v>5000</v>
      </c>
    </row>
    <row r="70" spans="1:14" ht="25.5" x14ac:dyDescent="0.25">
      <c r="A70" s="151"/>
      <c r="B70" s="190"/>
      <c r="C70" s="211" t="s">
        <v>273</v>
      </c>
      <c r="D70" s="211" t="s">
        <v>274</v>
      </c>
      <c r="E70" s="211" t="s">
        <v>275</v>
      </c>
      <c r="F70" s="212" t="s">
        <v>195</v>
      </c>
      <c r="G70" s="231"/>
      <c r="H70" s="226">
        <v>0</v>
      </c>
      <c r="I70" s="226"/>
      <c r="J70" s="226">
        <v>0</v>
      </c>
      <c r="K70" s="226"/>
      <c r="L70" s="226">
        <v>0</v>
      </c>
      <c r="M70" s="226"/>
      <c r="N70" s="228">
        <v>2000</v>
      </c>
    </row>
    <row r="71" spans="1:14" ht="63.75" x14ac:dyDescent="0.25">
      <c r="A71" s="151"/>
      <c r="B71" s="190"/>
      <c r="C71" s="191" t="s">
        <v>276</v>
      </c>
      <c r="D71" s="191" t="s">
        <v>277</v>
      </c>
      <c r="E71" s="191" t="s">
        <v>278</v>
      </c>
      <c r="F71" s="195" t="s">
        <v>195</v>
      </c>
      <c r="G71" s="229"/>
      <c r="H71" s="221">
        <v>0</v>
      </c>
      <c r="I71" s="221"/>
      <c r="J71" s="221">
        <v>0</v>
      </c>
      <c r="K71" s="221"/>
      <c r="L71" s="221">
        <v>0</v>
      </c>
      <c r="M71" s="221"/>
      <c r="N71" s="222">
        <v>9516</v>
      </c>
    </row>
    <row r="72" spans="1:14" x14ac:dyDescent="0.25">
      <c r="A72" s="154" t="s">
        <v>31</v>
      </c>
      <c r="B72" s="156" t="s">
        <v>118</v>
      </c>
      <c r="C72" s="192"/>
      <c r="D72" s="192"/>
      <c r="E72" s="192"/>
      <c r="F72" s="196"/>
      <c r="G72" s="75">
        <f t="shared" ref="G72:N72" si="3">+G68+G67+G61+G59+G58</f>
        <v>65800</v>
      </c>
      <c r="H72" s="76">
        <f t="shared" si="3"/>
        <v>0</v>
      </c>
      <c r="I72" s="76">
        <f t="shared" si="3"/>
        <v>146884.57</v>
      </c>
      <c r="J72" s="76">
        <f t="shared" si="3"/>
        <v>47000</v>
      </c>
      <c r="K72" s="76">
        <f t="shared" si="3"/>
        <v>171884.57</v>
      </c>
      <c r="L72" s="76">
        <f t="shared" si="3"/>
        <v>47000</v>
      </c>
      <c r="M72" s="76">
        <f t="shared" si="3"/>
        <v>226179.51</v>
      </c>
      <c r="N72" s="77">
        <f t="shared" si="3"/>
        <v>428060.93</v>
      </c>
    </row>
    <row r="73" spans="1:14" x14ac:dyDescent="0.25">
      <c r="A73" s="151" t="s">
        <v>41</v>
      </c>
      <c r="B73" s="150" t="s">
        <v>40</v>
      </c>
      <c r="C73" s="152"/>
      <c r="D73" s="152"/>
      <c r="E73" s="152"/>
      <c r="F73" s="153"/>
      <c r="G73" s="83"/>
      <c r="H73" s="85"/>
      <c r="I73" s="85"/>
      <c r="J73" s="85"/>
      <c r="K73" s="85"/>
      <c r="L73" s="85"/>
      <c r="M73" s="85"/>
      <c r="N73" s="87"/>
    </row>
    <row r="74" spans="1:14" x14ac:dyDescent="0.25">
      <c r="A74" s="151" t="s">
        <v>43</v>
      </c>
      <c r="B74" s="150" t="s">
        <v>42</v>
      </c>
      <c r="C74" s="152"/>
      <c r="D74" s="152"/>
      <c r="E74" s="152"/>
      <c r="F74" s="153"/>
      <c r="G74" s="83"/>
      <c r="H74" s="85"/>
      <c r="I74" s="85"/>
      <c r="J74" s="85"/>
      <c r="K74" s="85"/>
      <c r="L74" s="85"/>
      <c r="M74" s="85"/>
      <c r="N74" s="87"/>
    </row>
    <row r="75" spans="1:14" x14ac:dyDescent="0.25">
      <c r="A75" s="151" t="s">
        <v>45</v>
      </c>
      <c r="B75" s="150" t="s">
        <v>44</v>
      </c>
      <c r="C75" s="152"/>
      <c r="D75" s="152"/>
      <c r="E75" s="152"/>
      <c r="F75" s="153"/>
      <c r="G75" s="83"/>
      <c r="H75" s="85"/>
      <c r="I75" s="85"/>
      <c r="J75" s="85"/>
      <c r="K75" s="85"/>
      <c r="L75" s="85"/>
      <c r="M75" s="85"/>
      <c r="N75" s="87"/>
    </row>
    <row r="76" spans="1:14" x14ac:dyDescent="0.25">
      <c r="A76" s="151" t="s">
        <v>47</v>
      </c>
      <c r="B76" s="150" t="s">
        <v>46</v>
      </c>
      <c r="C76" s="152"/>
      <c r="D76" s="152"/>
      <c r="E76" s="152"/>
      <c r="F76" s="153"/>
      <c r="G76" s="83"/>
      <c r="H76" s="85"/>
      <c r="I76" s="85"/>
      <c r="J76" s="85"/>
      <c r="K76" s="85"/>
      <c r="L76" s="85"/>
      <c r="M76" s="85"/>
      <c r="N76" s="87"/>
    </row>
    <row r="77" spans="1:14" x14ac:dyDescent="0.25">
      <c r="A77" s="154" t="s">
        <v>39</v>
      </c>
      <c r="B77" s="155" t="s">
        <v>117</v>
      </c>
      <c r="C77" s="152"/>
      <c r="D77" s="152"/>
      <c r="E77" s="152"/>
      <c r="F77" s="153"/>
      <c r="G77" s="75">
        <f t="shared" ref="G77:N77" si="4">+G76+G75+G74+G73</f>
        <v>0</v>
      </c>
      <c r="H77" s="76">
        <f t="shared" si="4"/>
        <v>0</v>
      </c>
      <c r="I77" s="76">
        <f t="shared" si="4"/>
        <v>0</v>
      </c>
      <c r="J77" s="76">
        <f t="shared" si="4"/>
        <v>0</v>
      </c>
      <c r="K77" s="76">
        <f t="shared" si="4"/>
        <v>0</v>
      </c>
      <c r="L77" s="76">
        <f t="shared" si="4"/>
        <v>0</v>
      </c>
      <c r="M77" s="76">
        <f t="shared" si="4"/>
        <v>0</v>
      </c>
      <c r="N77" s="77">
        <f t="shared" si="4"/>
        <v>0</v>
      </c>
    </row>
    <row r="78" spans="1:14" x14ac:dyDescent="0.25">
      <c r="A78" s="151" t="s">
        <v>50</v>
      </c>
      <c r="B78" s="150" t="s">
        <v>49</v>
      </c>
      <c r="C78" s="152"/>
      <c r="D78" s="152"/>
      <c r="E78" s="152"/>
      <c r="F78" s="153"/>
      <c r="G78" s="83"/>
      <c r="H78" s="85"/>
      <c r="I78" s="85"/>
      <c r="J78" s="85"/>
      <c r="K78" s="85"/>
      <c r="L78" s="85"/>
      <c r="M78" s="85"/>
      <c r="N78" s="87"/>
    </row>
    <row r="79" spans="1:14" x14ac:dyDescent="0.25">
      <c r="A79" s="151" t="s">
        <v>52</v>
      </c>
      <c r="B79" s="150" t="s">
        <v>51</v>
      </c>
      <c r="C79" s="152"/>
      <c r="D79" s="152"/>
      <c r="E79" s="152"/>
      <c r="F79" s="153"/>
      <c r="G79" s="83"/>
      <c r="H79" s="85"/>
      <c r="I79" s="85"/>
      <c r="J79" s="85"/>
      <c r="K79" s="85"/>
      <c r="L79" s="85"/>
      <c r="M79" s="85"/>
      <c r="N79" s="87"/>
    </row>
    <row r="80" spans="1:14" x14ac:dyDescent="0.25">
      <c r="A80" s="151" t="s">
        <v>54</v>
      </c>
      <c r="B80" s="150" t="s">
        <v>53</v>
      </c>
      <c r="C80" s="152"/>
      <c r="D80" s="152"/>
      <c r="E80" s="152"/>
      <c r="F80" s="153"/>
      <c r="G80" s="83"/>
      <c r="H80" s="85"/>
      <c r="I80" s="85"/>
      <c r="J80" s="85"/>
      <c r="K80" s="85"/>
      <c r="L80" s="85"/>
      <c r="M80" s="85"/>
      <c r="N80" s="87"/>
    </row>
    <row r="81" spans="1:14" x14ac:dyDescent="0.25">
      <c r="A81" s="151" t="s">
        <v>56</v>
      </c>
      <c r="B81" s="150" t="s">
        <v>55</v>
      </c>
      <c r="C81" s="152"/>
      <c r="D81" s="152"/>
      <c r="E81" s="152"/>
      <c r="F81" s="153"/>
      <c r="G81" s="83"/>
      <c r="H81" s="85"/>
      <c r="I81" s="85"/>
      <c r="J81" s="85"/>
      <c r="K81" s="85"/>
      <c r="L81" s="85"/>
      <c r="M81" s="85"/>
      <c r="N81" s="87"/>
    </row>
    <row r="82" spans="1:14" x14ac:dyDescent="0.25">
      <c r="A82" s="154" t="s">
        <v>48</v>
      </c>
      <c r="B82" s="156" t="s">
        <v>116</v>
      </c>
      <c r="C82" s="152"/>
      <c r="D82" s="152"/>
      <c r="E82" s="152"/>
      <c r="F82" s="153"/>
      <c r="G82" s="75">
        <f t="shared" ref="G82:N82" si="5">+G81+G80+G79+G78</f>
        <v>0</v>
      </c>
      <c r="H82" s="76">
        <f t="shared" si="5"/>
        <v>0</v>
      </c>
      <c r="I82" s="76">
        <f t="shared" si="5"/>
        <v>0</v>
      </c>
      <c r="J82" s="76">
        <f t="shared" si="5"/>
        <v>0</v>
      </c>
      <c r="K82" s="76">
        <f t="shared" si="5"/>
        <v>0</v>
      </c>
      <c r="L82" s="76">
        <f t="shared" si="5"/>
        <v>0</v>
      </c>
      <c r="M82" s="76">
        <f t="shared" si="5"/>
        <v>0</v>
      </c>
      <c r="N82" s="77">
        <f t="shared" si="5"/>
        <v>0</v>
      </c>
    </row>
    <row r="83" spans="1:14" x14ac:dyDescent="0.25">
      <c r="A83" s="151" t="s">
        <v>59</v>
      </c>
      <c r="B83" s="150" t="s">
        <v>58</v>
      </c>
      <c r="C83" s="203"/>
      <c r="D83" s="203"/>
      <c r="E83" s="203"/>
      <c r="F83" s="205"/>
      <c r="G83" s="83">
        <v>15765.9</v>
      </c>
      <c r="H83" s="85">
        <f>SUM(H84:H88)</f>
        <v>9512.34</v>
      </c>
      <c r="I83" s="85">
        <v>21578.05</v>
      </c>
      <c r="J83" s="85">
        <f>SUM(J84:J88)</f>
        <v>25848.65</v>
      </c>
      <c r="K83" s="85">
        <v>30547.81</v>
      </c>
      <c r="L83" s="85">
        <f>SUM(L84:L88)</f>
        <v>42184.959999999999</v>
      </c>
      <c r="M83" s="85">
        <v>46072.4</v>
      </c>
      <c r="N83" s="87">
        <f>SUM(N84:N88)</f>
        <v>115502.36</v>
      </c>
    </row>
    <row r="84" spans="1:14" ht="38.25" x14ac:dyDescent="0.25">
      <c r="A84" s="151"/>
      <c r="B84" s="190"/>
      <c r="C84" s="204" t="s">
        <v>279</v>
      </c>
      <c r="D84" s="204" t="s">
        <v>280</v>
      </c>
      <c r="E84" s="204" t="s">
        <v>281</v>
      </c>
      <c r="F84" s="206" t="s">
        <v>282</v>
      </c>
      <c r="G84" s="234"/>
      <c r="H84" s="241">
        <v>737.22</v>
      </c>
      <c r="I84" s="236"/>
      <c r="J84" s="241">
        <v>1566.05</v>
      </c>
      <c r="K84" s="236"/>
      <c r="L84" s="241">
        <v>2394.88</v>
      </c>
      <c r="M84" s="236"/>
      <c r="N84" s="242">
        <v>3500</v>
      </c>
    </row>
    <row r="85" spans="1:14" ht="38.25" x14ac:dyDescent="0.25">
      <c r="A85" s="151"/>
      <c r="B85" s="190"/>
      <c r="C85" s="211" t="s">
        <v>283</v>
      </c>
      <c r="D85" s="211" t="s">
        <v>284</v>
      </c>
      <c r="E85" s="211" t="s">
        <v>285</v>
      </c>
      <c r="F85" s="212" t="s">
        <v>282</v>
      </c>
      <c r="G85" s="243"/>
      <c r="H85" s="244">
        <v>2800.67</v>
      </c>
      <c r="I85" s="245"/>
      <c r="J85" s="244">
        <v>6460.47</v>
      </c>
      <c r="K85" s="245"/>
      <c r="L85" s="244">
        <v>10120.27</v>
      </c>
      <c r="M85" s="245"/>
      <c r="N85" s="246">
        <v>15000</v>
      </c>
    </row>
    <row r="86" spans="1:14" ht="25.5" x14ac:dyDescent="0.25">
      <c r="A86" s="151"/>
      <c r="B86" s="190"/>
      <c r="C86" s="211" t="s">
        <v>286</v>
      </c>
      <c r="D86" s="211" t="s">
        <v>287</v>
      </c>
      <c r="E86" s="211" t="s">
        <v>288</v>
      </c>
      <c r="F86" s="212" t="s">
        <v>191</v>
      </c>
      <c r="G86" s="243"/>
      <c r="H86" s="244">
        <v>456.94</v>
      </c>
      <c r="I86" s="245"/>
      <c r="J86" s="244">
        <v>2971.29</v>
      </c>
      <c r="K86" s="245"/>
      <c r="L86" s="244">
        <v>5485.64</v>
      </c>
      <c r="M86" s="245"/>
      <c r="N86" s="246">
        <v>8000</v>
      </c>
    </row>
    <row r="87" spans="1:14" ht="25.5" x14ac:dyDescent="0.25">
      <c r="A87" s="151"/>
      <c r="B87" s="190"/>
      <c r="C87" s="211" t="s">
        <v>289</v>
      </c>
      <c r="D87" s="211" t="s">
        <v>290</v>
      </c>
      <c r="E87" s="211" t="s">
        <v>291</v>
      </c>
      <c r="F87" s="212" t="s">
        <v>191</v>
      </c>
      <c r="G87" s="243"/>
      <c r="H87" s="244">
        <v>0</v>
      </c>
      <c r="I87" s="245"/>
      <c r="J87" s="244">
        <v>1333.33</v>
      </c>
      <c r="K87" s="245"/>
      <c r="L87" s="244">
        <v>2666.66</v>
      </c>
      <c r="M87" s="245"/>
      <c r="N87" s="246">
        <v>4000</v>
      </c>
    </row>
    <row r="88" spans="1:14" ht="25.5" x14ac:dyDescent="0.25">
      <c r="A88" s="151"/>
      <c r="B88" s="190"/>
      <c r="C88" s="191" t="s">
        <v>292</v>
      </c>
      <c r="D88" s="191" t="s">
        <v>293</v>
      </c>
      <c r="E88" s="191" t="s">
        <v>294</v>
      </c>
      <c r="F88" s="195" t="s">
        <v>195</v>
      </c>
      <c r="G88" s="233"/>
      <c r="H88" s="237">
        <v>5517.51</v>
      </c>
      <c r="I88" s="235"/>
      <c r="J88" s="237">
        <v>13517.51</v>
      </c>
      <c r="K88" s="235"/>
      <c r="L88" s="237">
        <v>21517.51</v>
      </c>
      <c r="M88" s="235"/>
      <c r="N88" s="239">
        <v>85002.36</v>
      </c>
    </row>
    <row r="89" spans="1:14" x14ac:dyDescent="0.25">
      <c r="A89" s="151" t="s">
        <v>61</v>
      </c>
      <c r="B89" s="150" t="s">
        <v>60</v>
      </c>
      <c r="C89" s="193"/>
      <c r="D89" s="193"/>
      <c r="E89" s="193"/>
      <c r="F89" s="197"/>
      <c r="G89" s="83">
        <v>2482.0500000000002</v>
      </c>
      <c r="H89" s="85">
        <f>SUM(H90:H92)</f>
        <v>1237.6500000000001</v>
      </c>
      <c r="I89" s="85">
        <v>2482.0500000000002</v>
      </c>
      <c r="J89" s="85">
        <f>SUM(J90:J92)</f>
        <v>5195.1000000000004</v>
      </c>
      <c r="K89" s="85">
        <v>4521.05</v>
      </c>
      <c r="L89" s="85">
        <f>SUM(L90:L92)</f>
        <v>9152.5499999999993</v>
      </c>
      <c r="M89" s="85">
        <v>4683.74</v>
      </c>
      <c r="N89" s="87">
        <f>SUM(N90:N92)</f>
        <v>16110</v>
      </c>
    </row>
    <row r="90" spans="1:14" ht="25.5" x14ac:dyDescent="0.25">
      <c r="A90" s="151"/>
      <c r="B90" s="190"/>
      <c r="C90" s="204" t="s">
        <v>295</v>
      </c>
      <c r="D90" s="204" t="s">
        <v>296</v>
      </c>
      <c r="E90" s="204" t="s">
        <v>297</v>
      </c>
      <c r="F90" s="206" t="s">
        <v>195</v>
      </c>
      <c r="G90" s="234"/>
      <c r="H90" s="241">
        <v>0</v>
      </c>
      <c r="I90" s="236"/>
      <c r="J90" s="241">
        <v>0</v>
      </c>
      <c r="K90" s="236"/>
      <c r="L90" s="241">
        <v>0</v>
      </c>
      <c r="M90" s="236"/>
      <c r="N90" s="242">
        <v>3000</v>
      </c>
    </row>
    <row r="91" spans="1:14" ht="25.5" x14ac:dyDescent="0.25">
      <c r="A91" s="151"/>
      <c r="B91" s="190"/>
      <c r="C91" s="211" t="s">
        <v>298</v>
      </c>
      <c r="D91" s="211" t="s">
        <v>299</v>
      </c>
      <c r="E91" s="211" t="s">
        <v>300</v>
      </c>
      <c r="F91" s="212" t="s">
        <v>191</v>
      </c>
      <c r="G91" s="243"/>
      <c r="H91" s="244">
        <v>1237.6500000000001</v>
      </c>
      <c r="I91" s="245"/>
      <c r="J91" s="244">
        <v>4195.1000000000004</v>
      </c>
      <c r="K91" s="245"/>
      <c r="L91" s="244">
        <v>7152.55</v>
      </c>
      <c r="M91" s="245"/>
      <c r="N91" s="246">
        <v>10110</v>
      </c>
    </row>
    <row r="92" spans="1:14" ht="25.5" x14ac:dyDescent="0.25">
      <c r="A92" s="151"/>
      <c r="B92" s="190"/>
      <c r="C92" s="191" t="s">
        <v>301</v>
      </c>
      <c r="D92" s="191" t="s">
        <v>296</v>
      </c>
      <c r="E92" s="191" t="s">
        <v>297</v>
      </c>
      <c r="F92" s="195" t="s">
        <v>191</v>
      </c>
      <c r="G92" s="233"/>
      <c r="H92" s="237">
        <v>0</v>
      </c>
      <c r="I92" s="235"/>
      <c r="J92" s="237">
        <v>1000</v>
      </c>
      <c r="K92" s="235"/>
      <c r="L92" s="237">
        <v>2000</v>
      </c>
      <c r="M92" s="235"/>
      <c r="N92" s="239">
        <v>3000</v>
      </c>
    </row>
    <row r="93" spans="1:14" x14ac:dyDescent="0.25">
      <c r="A93" s="154" t="s">
        <v>57</v>
      </c>
      <c r="B93" s="155" t="s">
        <v>115</v>
      </c>
      <c r="C93" s="247"/>
      <c r="D93" s="247"/>
      <c r="E93" s="247"/>
      <c r="F93" s="248"/>
      <c r="G93" s="158">
        <f t="shared" ref="G93:N93" si="6">+G89+G83</f>
        <v>18247.95</v>
      </c>
      <c r="H93" s="159">
        <f t="shared" si="6"/>
        <v>10749.99</v>
      </c>
      <c r="I93" s="159">
        <f t="shared" si="6"/>
        <v>24060.1</v>
      </c>
      <c r="J93" s="159">
        <f t="shared" si="6"/>
        <v>31043.75</v>
      </c>
      <c r="K93" s="159">
        <f t="shared" si="6"/>
        <v>35068.86</v>
      </c>
      <c r="L93" s="159">
        <f t="shared" si="6"/>
        <v>51337.509999999995</v>
      </c>
      <c r="M93" s="159">
        <f t="shared" si="6"/>
        <v>50756.14</v>
      </c>
      <c r="N93" s="160">
        <f t="shared" si="6"/>
        <v>131612.35999999999</v>
      </c>
    </row>
    <row r="94" spans="1:14" ht="17.25" x14ac:dyDescent="0.25">
      <c r="A94" s="161" t="s">
        <v>121</v>
      </c>
      <c r="B94" s="51" t="s">
        <v>144</v>
      </c>
      <c r="C94" s="51"/>
      <c r="D94" s="51"/>
      <c r="E94" s="51"/>
      <c r="F94" s="51"/>
      <c r="G94" s="93"/>
      <c r="H94" s="94">
        <v>0</v>
      </c>
      <c r="I94" s="94"/>
      <c r="J94" s="94">
        <v>0</v>
      </c>
      <c r="K94" s="95"/>
      <c r="L94" s="95">
        <v>0</v>
      </c>
      <c r="M94" s="95"/>
      <c r="N94" s="96">
        <v>0</v>
      </c>
    </row>
    <row r="95" spans="1:14" s="37" customFormat="1" x14ac:dyDescent="0.25">
      <c r="A95" s="288" t="s">
        <v>155</v>
      </c>
      <c r="B95" s="289"/>
      <c r="C95" s="141"/>
      <c r="D95" s="141"/>
      <c r="E95" s="141"/>
      <c r="F95" s="141"/>
      <c r="G95" s="97">
        <f t="shared" ref="G95:N95" si="7">+G94+G93+G82+G77+G72+G57+G37+G27</f>
        <v>173594</v>
      </c>
      <c r="H95" s="98">
        <f t="shared" si="7"/>
        <v>90127.34</v>
      </c>
      <c r="I95" s="98">
        <f t="shared" si="7"/>
        <v>348960.28</v>
      </c>
      <c r="J95" s="98">
        <f t="shared" si="7"/>
        <v>245667.74</v>
      </c>
      <c r="K95" s="98">
        <f t="shared" si="7"/>
        <v>413741.67</v>
      </c>
      <c r="L95" s="98">
        <f t="shared" si="7"/>
        <v>282952.05999999994</v>
      </c>
      <c r="M95" s="98">
        <f t="shared" si="7"/>
        <v>558215.57000000007</v>
      </c>
      <c r="N95" s="99">
        <f t="shared" si="7"/>
        <v>867096.3600000001</v>
      </c>
    </row>
    <row r="96" spans="1:14" x14ac:dyDescent="0.25">
      <c r="A96" s="4" t="s">
        <v>160</v>
      </c>
      <c r="B96" s="3"/>
      <c r="C96" s="142"/>
      <c r="D96" s="142"/>
      <c r="E96" s="142"/>
      <c r="F96" s="142"/>
      <c r="G96" s="16"/>
      <c r="H96" s="100">
        <v>0</v>
      </c>
      <c r="I96" s="17"/>
      <c r="J96" s="100">
        <v>0</v>
      </c>
      <c r="K96" s="17"/>
      <c r="L96" s="100">
        <v>0</v>
      </c>
      <c r="M96" s="17"/>
      <c r="N96" s="102">
        <v>0</v>
      </c>
    </row>
    <row r="97" spans="1:14" x14ac:dyDescent="0.25">
      <c r="A97" s="288" t="s">
        <v>133</v>
      </c>
      <c r="B97" s="289"/>
      <c r="C97" s="141"/>
      <c r="D97" s="141"/>
      <c r="E97" s="141"/>
      <c r="F97" s="141"/>
      <c r="G97" s="97">
        <f>+G95+G14</f>
        <v>292230.11</v>
      </c>
      <c r="H97" s="98">
        <f>+H95+H14</f>
        <v>319978.48</v>
      </c>
      <c r="I97" s="98">
        <f>+I95+G14</f>
        <v>467596.39</v>
      </c>
      <c r="J97" s="98">
        <f>+J95+H14</f>
        <v>475518.88</v>
      </c>
      <c r="K97" s="98">
        <f>+K95+G14</f>
        <v>532377.78</v>
      </c>
      <c r="L97" s="98">
        <f>+L95+H14</f>
        <v>512803.19999999995</v>
      </c>
      <c r="M97" s="98">
        <f>+M95+G14</f>
        <v>676851.68</v>
      </c>
      <c r="N97" s="99">
        <f>+N95+H14</f>
        <v>1096947.5</v>
      </c>
    </row>
    <row r="98" spans="1:14" x14ac:dyDescent="0.25">
      <c r="A98" s="4" t="s">
        <v>161</v>
      </c>
      <c r="B98" s="3"/>
      <c r="C98" s="142"/>
      <c r="D98" s="142"/>
      <c r="E98" s="142"/>
      <c r="F98" s="142"/>
      <c r="G98" s="16"/>
      <c r="H98" s="101">
        <f>+H96+$H15</f>
        <v>0</v>
      </c>
      <c r="I98" s="17"/>
      <c r="J98" s="101">
        <f>+J96+$H15</f>
        <v>0</v>
      </c>
      <c r="K98" s="17"/>
      <c r="L98" s="101">
        <f>+L96+$H15</f>
        <v>0</v>
      </c>
      <c r="M98" s="17"/>
      <c r="N98" s="101">
        <f>+N96+$H15</f>
        <v>0</v>
      </c>
    </row>
    <row r="99" spans="1:14" ht="18.95" customHeight="1" x14ac:dyDescent="0.25">
      <c r="B99" s="53"/>
      <c r="C99" s="53"/>
      <c r="D99" s="53"/>
      <c r="E99" s="53"/>
      <c r="F99" s="53"/>
      <c r="G99" s="52"/>
      <c r="H99" s="52"/>
      <c r="I99" s="52"/>
      <c r="J99" s="52"/>
      <c r="K99" s="52"/>
      <c r="L99" s="52"/>
      <c r="M99" s="52"/>
      <c r="N99" s="52"/>
    </row>
    <row r="100" spans="1:14" ht="21" customHeight="1" x14ac:dyDescent="0.25">
      <c r="A100" s="285" t="s">
        <v>130</v>
      </c>
      <c r="B100" s="290" t="s">
        <v>131</v>
      </c>
      <c r="C100" s="290" t="s">
        <v>169</v>
      </c>
      <c r="D100" s="290" t="s">
        <v>170</v>
      </c>
      <c r="E100" s="290" t="s">
        <v>171</v>
      </c>
      <c r="F100" s="285" t="s">
        <v>172</v>
      </c>
      <c r="G100" s="283" t="s">
        <v>122</v>
      </c>
      <c r="H100" s="283"/>
      <c r="I100" s="283"/>
      <c r="J100" s="283"/>
      <c r="K100" s="283"/>
      <c r="L100" s="283"/>
      <c r="M100" s="283"/>
      <c r="N100" s="284"/>
    </row>
    <row r="101" spans="1:14" ht="33" customHeight="1" x14ac:dyDescent="0.25">
      <c r="A101" s="294"/>
      <c r="B101" s="286"/>
      <c r="C101" s="286"/>
      <c r="D101" s="286"/>
      <c r="E101" s="286"/>
      <c r="F101" s="286"/>
      <c r="G101" s="277" t="s">
        <v>177</v>
      </c>
      <c r="H101" s="278"/>
      <c r="I101" s="8" t="s">
        <v>178</v>
      </c>
      <c r="J101" s="7"/>
      <c r="K101" s="6" t="s">
        <v>179</v>
      </c>
      <c r="L101" s="7"/>
      <c r="M101" s="6" t="s">
        <v>180</v>
      </c>
      <c r="N101" s="5"/>
    </row>
    <row r="102" spans="1:14" ht="37.5" customHeight="1" x14ac:dyDescent="0.25">
      <c r="A102" s="295"/>
      <c r="B102" s="291"/>
      <c r="C102" s="291"/>
      <c r="D102" s="291"/>
      <c r="E102" s="291"/>
      <c r="F102" s="287"/>
      <c r="G102" s="29" t="s">
        <v>143</v>
      </c>
      <c r="H102" s="28" t="s">
        <v>182</v>
      </c>
      <c r="I102" s="29" t="s">
        <v>143</v>
      </c>
      <c r="J102" s="28" t="s">
        <v>156</v>
      </c>
      <c r="K102" s="29" t="s">
        <v>143</v>
      </c>
      <c r="L102" s="28" t="s">
        <v>156</v>
      </c>
      <c r="M102" s="29" t="s">
        <v>143</v>
      </c>
      <c r="N102" s="30" t="s">
        <v>4</v>
      </c>
    </row>
    <row r="103" spans="1:14" x14ac:dyDescent="0.25">
      <c r="A103" s="151" t="s">
        <v>64</v>
      </c>
      <c r="B103" s="150" t="s">
        <v>63</v>
      </c>
      <c r="C103" s="194"/>
      <c r="D103" s="194"/>
      <c r="E103" s="194"/>
      <c r="F103" s="250"/>
      <c r="G103" s="162">
        <v>8020.29</v>
      </c>
      <c r="H103" s="163">
        <f>SUM(H104:H107)</f>
        <v>10326.049999999999</v>
      </c>
      <c r="I103" s="163">
        <v>16880.97</v>
      </c>
      <c r="J103" s="163">
        <f>SUM(J104:J107)</f>
        <v>23160.519999999997</v>
      </c>
      <c r="K103" s="163">
        <v>25397.16</v>
      </c>
      <c r="L103" s="163">
        <f>SUM(L104:L107)</f>
        <v>33767.57</v>
      </c>
      <c r="M103" s="163">
        <v>37016.050000000003</v>
      </c>
      <c r="N103" s="164">
        <f>SUM(N104:N107)</f>
        <v>50976.649999999994</v>
      </c>
    </row>
    <row r="104" spans="1:14" ht="38.25" x14ac:dyDescent="0.25">
      <c r="A104" s="151"/>
      <c r="B104" s="190"/>
      <c r="C104" s="204" t="s">
        <v>302</v>
      </c>
      <c r="D104" s="204" t="s">
        <v>303</v>
      </c>
      <c r="E104" s="204" t="s">
        <v>304</v>
      </c>
      <c r="F104" s="206" t="s">
        <v>195</v>
      </c>
      <c r="G104" s="234"/>
      <c r="H104" s="241">
        <v>2432.69</v>
      </c>
      <c r="I104" s="236"/>
      <c r="J104" s="241">
        <v>4932.6899999999996</v>
      </c>
      <c r="K104" s="236"/>
      <c r="L104" s="241">
        <v>7432.69</v>
      </c>
      <c r="M104" s="236"/>
      <c r="N104" s="242">
        <v>10000</v>
      </c>
    </row>
    <row r="105" spans="1:14" ht="51" x14ac:dyDescent="0.25">
      <c r="A105" s="151"/>
      <c r="B105" s="190"/>
      <c r="C105" s="211" t="s">
        <v>305</v>
      </c>
      <c r="D105" s="211" t="s">
        <v>306</v>
      </c>
      <c r="E105" s="211" t="s">
        <v>307</v>
      </c>
      <c r="F105" s="212" t="s">
        <v>195</v>
      </c>
      <c r="G105" s="243"/>
      <c r="H105" s="244">
        <v>1916.85</v>
      </c>
      <c r="I105" s="245"/>
      <c r="J105" s="244">
        <v>3866.85</v>
      </c>
      <c r="K105" s="245"/>
      <c r="L105" s="244">
        <v>5816.85</v>
      </c>
      <c r="M105" s="245"/>
      <c r="N105" s="246">
        <v>12249.23</v>
      </c>
    </row>
    <row r="106" spans="1:14" ht="38.25" x14ac:dyDescent="0.25">
      <c r="A106" s="151"/>
      <c r="B106" s="190"/>
      <c r="C106" s="211" t="s">
        <v>308</v>
      </c>
      <c r="D106" s="211" t="s">
        <v>306</v>
      </c>
      <c r="E106" s="211" t="s">
        <v>309</v>
      </c>
      <c r="F106" s="212" t="s">
        <v>282</v>
      </c>
      <c r="G106" s="243"/>
      <c r="H106" s="244">
        <v>5976.51</v>
      </c>
      <c r="I106" s="245"/>
      <c r="J106" s="244">
        <v>12133.56</v>
      </c>
      <c r="K106" s="245"/>
      <c r="L106" s="244">
        <v>18290.61</v>
      </c>
      <c r="M106" s="245"/>
      <c r="N106" s="246">
        <v>26500</v>
      </c>
    </row>
    <row r="107" spans="1:14" ht="38.25" x14ac:dyDescent="0.25">
      <c r="A107" s="151"/>
      <c r="B107" s="190"/>
      <c r="C107" s="191" t="s">
        <v>310</v>
      </c>
      <c r="D107" s="191" t="s">
        <v>306</v>
      </c>
      <c r="E107" s="191" t="s">
        <v>311</v>
      </c>
      <c r="F107" s="195" t="s">
        <v>195</v>
      </c>
      <c r="G107" s="233"/>
      <c r="H107" s="237">
        <v>0</v>
      </c>
      <c r="I107" s="235"/>
      <c r="J107" s="237">
        <v>2227.42</v>
      </c>
      <c r="K107" s="235"/>
      <c r="L107" s="237">
        <v>2227.42</v>
      </c>
      <c r="M107" s="235"/>
      <c r="N107" s="239">
        <v>2227.42</v>
      </c>
    </row>
    <row r="108" spans="1:14" x14ac:dyDescent="0.25">
      <c r="A108" s="151" t="s">
        <v>66</v>
      </c>
      <c r="B108" s="150" t="s">
        <v>65</v>
      </c>
      <c r="C108" s="193"/>
      <c r="D108" s="193"/>
      <c r="E108" s="193"/>
      <c r="F108" s="251"/>
      <c r="G108" s="83">
        <v>382.16</v>
      </c>
      <c r="H108" s="85">
        <f>SUM(H109:H110)</f>
        <v>1319.17</v>
      </c>
      <c r="I108" s="85">
        <v>2604.91</v>
      </c>
      <c r="J108" s="85">
        <f>SUM(J109:J110)</f>
        <v>2569.17</v>
      </c>
      <c r="K108" s="85">
        <v>3178.15</v>
      </c>
      <c r="L108" s="85">
        <f>SUM(L109:L110)</f>
        <v>3819.17</v>
      </c>
      <c r="M108" s="85">
        <v>5497.17</v>
      </c>
      <c r="N108" s="87">
        <f>SUM(N109:N110)</f>
        <v>6100</v>
      </c>
    </row>
    <row r="109" spans="1:14" ht="25.5" x14ac:dyDescent="0.25">
      <c r="A109" s="151"/>
      <c r="B109" s="190"/>
      <c r="C109" s="204" t="s">
        <v>312</v>
      </c>
      <c r="D109" s="204" t="s">
        <v>313</v>
      </c>
      <c r="E109" s="204" t="s">
        <v>314</v>
      </c>
      <c r="F109" s="206" t="s">
        <v>195</v>
      </c>
      <c r="G109" s="234"/>
      <c r="H109" s="241">
        <v>75.02</v>
      </c>
      <c r="I109" s="236"/>
      <c r="J109" s="241">
        <v>75.02</v>
      </c>
      <c r="K109" s="236"/>
      <c r="L109" s="241">
        <v>75.02</v>
      </c>
      <c r="M109" s="236"/>
      <c r="N109" s="242">
        <v>100</v>
      </c>
    </row>
    <row r="110" spans="1:14" ht="25.5" x14ac:dyDescent="0.25">
      <c r="A110" s="151"/>
      <c r="B110" s="190"/>
      <c r="C110" s="191" t="s">
        <v>315</v>
      </c>
      <c r="D110" s="191" t="s">
        <v>316</v>
      </c>
      <c r="E110" s="191" t="s">
        <v>317</v>
      </c>
      <c r="F110" s="195" t="s">
        <v>195</v>
      </c>
      <c r="G110" s="233"/>
      <c r="H110" s="237">
        <v>1244.1500000000001</v>
      </c>
      <c r="I110" s="235"/>
      <c r="J110" s="237">
        <v>2494.15</v>
      </c>
      <c r="K110" s="235"/>
      <c r="L110" s="237">
        <v>3744.15</v>
      </c>
      <c r="M110" s="235"/>
      <c r="N110" s="239">
        <v>6000</v>
      </c>
    </row>
    <row r="111" spans="1:14" x14ac:dyDescent="0.25">
      <c r="A111" s="151" t="s">
        <v>68</v>
      </c>
      <c r="B111" s="150" t="s">
        <v>67</v>
      </c>
      <c r="C111" s="193"/>
      <c r="D111" s="193"/>
      <c r="E111" s="193"/>
      <c r="F111" s="251"/>
      <c r="G111" s="166">
        <v>21838.5</v>
      </c>
      <c r="H111" s="167">
        <f>SUM(H112:H153)</f>
        <v>23584.209999999995</v>
      </c>
      <c r="I111" s="167">
        <v>43562.94</v>
      </c>
      <c r="J111" s="167">
        <f>SUM(J112:J153)</f>
        <v>65157.86</v>
      </c>
      <c r="K111" s="167">
        <v>80760.89</v>
      </c>
      <c r="L111" s="167">
        <f>SUM(L112:L153)</f>
        <v>94797.88</v>
      </c>
      <c r="M111" s="167">
        <v>110214.3</v>
      </c>
      <c r="N111" s="168">
        <f>SUM(N112:N153)</f>
        <v>146213.5</v>
      </c>
    </row>
    <row r="112" spans="1:14" ht="25.5" x14ac:dyDescent="0.25">
      <c r="A112" s="151"/>
      <c r="B112" s="190"/>
      <c r="C112" s="204" t="s">
        <v>318</v>
      </c>
      <c r="D112" s="204" t="s">
        <v>319</v>
      </c>
      <c r="E112" s="204" t="s">
        <v>320</v>
      </c>
      <c r="F112" s="206" t="s">
        <v>195</v>
      </c>
      <c r="G112" s="253"/>
      <c r="H112" s="258">
        <v>0</v>
      </c>
      <c r="I112" s="255"/>
      <c r="J112" s="258">
        <v>50</v>
      </c>
      <c r="K112" s="255"/>
      <c r="L112" s="258">
        <v>50</v>
      </c>
      <c r="M112" s="255"/>
      <c r="N112" s="259">
        <v>250</v>
      </c>
    </row>
    <row r="113" spans="1:14" ht="25.5" x14ac:dyDescent="0.25">
      <c r="A113" s="151"/>
      <c r="B113" s="190"/>
      <c r="C113" s="211" t="s">
        <v>321</v>
      </c>
      <c r="D113" s="211" t="s">
        <v>322</v>
      </c>
      <c r="E113" s="211" t="s">
        <v>323</v>
      </c>
      <c r="F113" s="212" t="s">
        <v>191</v>
      </c>
      <c r="G113" s="260"/>
      <c r="H113" s="261">
        <v>6624</v>
      </c>
      <c r="I113" s="262"/>
      <c r="J113" s="261">
        <v>13248</v>
      </c>
      <c r="K113" s="262"/>
      <c r="L113" s="261">
        <v>19872</v>
      </c>
      <c r="M113" s="262"/>
      <c r="N113" s="263">
        <v>26496</v>
      </c>
    </row>
    <row r="114" spans="1:14" ht="25.5" x14ac:dyDescent="0.25">
      <c r="A114" s="151"/>
      <c r="B114" s="190"/>
      <c r="C114" s="211" t="s">
        <v>324</v>
      </c>
      <c r="D114" s="211" t="s">
        <v>322</v>
      </c>
      <c r="E114" s="211" t="s">
        <v>325</v>
      </c>
      <c r="F114" s="212" t="s">
        <v>195</v>
      </c>
      <c r="G114" s="260"/>
      <c r="H114" s="261">
        <v>26.1</v>
      </c>
      <c r="I114" s="262"/>
      <c r="J114" s="261">
        <v>26.1</v>
      </c>
      <c r="K114" s="262"/>
      <c r="L114" s="261">
        <v>126.1</v>
      </c>
      <c r="M114" s="262"/>
      <c r="N114" s="263">
        <v>326.10000000000002</v>
      </c>
    </row>
    <row r="115" spans="1:14" ht="25.5" x14ac:dyDescent="0.25">
      <c r="A115" s="151"/>
      <c r="B115" s="190"/>
      <c r="C115" s="211" t="s">
        <v>326</v>
      </c>
      <c r="D115" s="211" t="s">
        <v>327</v>
      </c>
      <c r="E115" s="211" t="s">
        <v>328</v>
      </c>
      <c r="F115" s="212" t="s">
        <v>191</v>
      </c>
      <c r="G115" s="260"/>
      <c r="H115" s="261">
        <v>634.84</v>
      </c>
      <c r="I115" s="262"/>
      <c r="J115" s="261">
        <v>862.32</v>
      </c>
      <c r="K115" s="262"/>
      <c r="L115" s="261">
        <v>1089.8</v>
      </c>
      <c r="M115" s="262"/>
      <c r="N115" s="263">
        <v>1317.28</v>
      </c>
    </row>
    <row r="116" spans="1:14" ht="25.5" x14ac:dyDescent="0.25">
      <c r="A116" s="151"/>
      <c r="B116" s="190"/>
      <c r="C116" s="211" t="s">
        <v>329</v>
      </c>
      <c r="D116" s="211" t="s">
        <v>327</v>
      </c>
      <c r="E116" s="211" t="s">
        <v>330</v>
      </c>
      <c r="F116" s="212" t="s">
        <v>191</v>
      </c>
      <c r="G116" s="260"/>
      <c r="H116" s="261">
        <v>0</v>
      </c>
      <c r="I116" s="262"/>
      <c r="J116" s="261">
        <v>66.67</v>
      </c>
      <c r="K116" s="262"/>
      <c r="L116" s="261">
        <v>133.34</v>
      </c>
      <c r="M116" s="262"/>
      <c r="N116" s="263">
        <v>200</v>
      </c>
    </row>
    <row r="117" spans="1:14" ht="38.25" x14ac:dyDescent="0.25">
      <c r="A117" s="151"/>
      <c r="B117" s="190"/>
      <c r="C117" s="211" t="s">
        <v>331</v>
      </c>
      <c r="D117" s="211" t="s">
        <v>327</v>
      </c>
      <c r="E117" s="211" t="s">
        <v>332</v>
      </c>
      <c r="F117" s="212" t="s">
        <v>191</v>
      </c>
      <c r="G117" s="260"/>
      <c r="H117" s="261">
        <v>0</v>
      </c>
      <c r="I117" s="262"/>
      <c r="J117" s="261">
        <v>266.67</v>
      </c>
      <c r="K117" s="262"/>
      <c r="L117" s="261">
        <v>533.34</v>
      </c>
      <c r="M117" s="262"/>
      <c r="N117" s="263">
        <v>800</v>
      </c>
    </row>
    <row r="118" spans="1:14" ht="25.5" x14ac:dyDescent="0.25">
      <c r="A118" s="151"/>
      <c r="B118" s="190"/>
      <c r="C118" s="211" t="s">
        <v>333</v>
      </c>
      <c r="D118" s="211" t="s">
        <v>327</v>
      </c>
      <c r="E118" s="211" t="s">
        <v>334</v>
      </c>
      <c r="F118" s="212" t="s">
        <v>195</v>
      </c>
      <c r="G118" s="260"/>
      <c r="H118" s="261">
        <v>0</v>
      </c>
      <c r="I118" s="262"/>
      <c r="J118" s="261">
        <v>50</v>
      </c>
      <c r="K118" s="262"/>
      <c r="L118" s="261">
        <v>100</v>
      </c>
      <c r="M118" s="262"/>
      <c r="N118" s="263">
        <v>350</v>
      </c>
    </row>
    <row r="119" spans="1:14" ht="25.5" x14ac:dyDescent="0.25">
      <c r="A119" s="151"/>
      <c r="B119" s="190"/>
      <c r="C119" s="211" t="s">
        <v>335</v>
      </c>
      <c r="D119" s="211" t="s">
        <v>336</v>
      </c>
      <c r="E119" s="211" t="s">
        <v>337</v>
      </c>
      <c r="F119" s="212" t="s">
        <v>191</v>
      </c>
      <c r="G119" s="260"/>
      <c r="H119" s="261">
        <v>337.79</v>
      </c>
      <c r="I119" s="262"/>
      <c r="J119" s="261">
        <v>1475.69</v>
      </c>
      <c r="K119" s="262"/>
      <c r="L119" s="261">
        <v>2613.59</v>
      </c>
      <c r="M119" s="262"/>
      <c r="N119" s="263">
        <v>3751.49</v>
      </c>
    </row>
    <row r="120" spans="1:14" ht="25.5" x14ac:dyDescent="0.25">
      <c r="A120" s="151"/>
      <c r="B120" s="190"/>
      <c r="C120" s="211" t="s">
        <v>338</v>
      </c>
      <c r="D120" s="211" t="s">
        <v>339</v>
      </c>
      <c r="E120" s="211" t="s">
        <v>340</v>
      </c>
      <c r="F120" s="212" t="s">
        <v>191</v>
      </c>
      <c r="G120" s="260"/>
      <c r="H120" s="261">
        <v>340.62</v>
      </c>
      <c r="I120" s="262"/>
      <c r="J120" s="261">
        <v>1161.3599999999999</v>
      </c>
      <c r="K120" s="262"/>
      <c r="L120" s="261">
        <v>1982.1</v>
      </c>
      <c r="M120" s="262"/>
      <c r="N120" s="263">
        <v>2802.84</v>
      </c>
    </row>
    <row r="121" spans="1:14" ht="25.5" x14ac:dyDescent="0.25">
      <c r="A121" s="151"/>
      <c r="B121" s="190"/>
      <c r="C121" s="211" t="s">
        <v>341</v>
      </c>
      <c r="D121" s="211" t="s">
        <v>339</v>
      </c>
      <c r="E121" s="211" t="s">
        <v>342</v>
      </c>
      <c r="F121" s="212" t="s">
        <v>195</v>
      </c>
      <c r="G121" s="260"/>
      <c r="H121" s="261">
        <v>627.66999999999996</v>
      </c>
      <c r="I121" s="262"/>
      <c r="J121" s="261">
        <v>1327.67</v>
      </c>
      <c r="K121" s="262"/>
      <c r="L121" s="261">
        <v>1477.67</v>
      </c>
      <c r="M121" s="262"/>
      <c r="N121" s="263">
        <v>3029.68</v>
      </c>
    </row>
    <row r="122" spans="1:14" ht="25.5" x14ac:dyDescent="0.25">
      <c r="A122" s="151"/>
      <c r="B122" s="190"/>
      <c r="C122" s="211" t="s">
        <v>343</v>
      </c>
      <c r="D122" s="211" t="s">
        <v>339</v>
      </c>
      <c r="E122" s="211" t="s">
        <v>344</v>
      </c>
      <c r="F122" s="212" t="s">
        <v>191</v>
      </c>
      <c r="G122" s="260"/>
      <c r="H122" s="261">
        <v>112.55</v>
      </c>
      <c r="I122" s="262"/>
      <c r="J122" s="261">
        <v>375.03</v>
      </c>
      <c r="K122" s="262"/>
      <c r="L122" s="261">
        <v>637.51</v>
      </c>
      <c r="M122" s="262"/>
      <c r="N122" s="263">
        <v>900</v>
      </c>
    </row>
    <row r="123" spans="1:14" ht="38.25" x14ac:dyDescent="0.25">
      <c r="A123" s="151"/>
      <c r="B123" s="190"/>
      <c r="C123" s="211" t="s">
        <v>345</v>
      </c>
      <c r="D123" s="211" t="s">
        <v>346</v>
      </c>
      <c r="E123" s="211" t="s">
        <v>347</v>
      </c>
      <c r="F123" s="212" t="s">
        <v>191</v>
      </c>
      <c r="G123" s="260"/>
      <c r="H123" s="261">
        <v>780.8</v>
      </c>
      <c r="I123" s="262"/>
      <c r="J123" s="261">
        <v>3187.2</v>
      </c>
      <c r="K123" s="262"/>
      <c r="L123" s="261">
        <v>5593.6</v>
      </c>
      <c r="M123" s="262"/>
      <c r="N123" s="263">
        <v>8000</v>
      </c>
    </row>
    <row r="124" spans="1:14" ht="25.5" x14ac:dyDescent="0.25">
      <c r="A124" s="151"/>
      <c r="B124" s="190"/>
      <c r="C124" s="211" t="s">
        <v>348</v>
      </c>
      <c r="D124" s="211" t="s">
        <v>349</v>
      </c>
      <c r="E124" s="211" t="s">
        <v>350</v>
      </c>
      <c r="F124" s="212" t="s">
        <v>195</v>
      </c>
      <c r="G124" s="260"/>
      <c r="H124" s="261">
        <v>73.05</v>
      </c>
      <c r="I124" s="262"/>
      <c r="J124" s="261">
        <v>193.05</v>
      </c>
      <c r="K124" s="262"/>
      <c r="L124" s="261">
        <v>193.05</v>
      </c>
      <c r="M124" s="262"/>
      <c r="N124" s="263">
        <v>200</v>
      </c>
    </row>
    <row r="125" spans="1:14" ht="38.25" x14ac:dyDescent="0.25">
      <c r="A125" s="151"/>
      <c r="B125" s="190"/>
      <c r="C125" s="211" t="s">
        <v>351</v>
      </c>
      <c r="D125" s="211" t="s">
        <v>352</v>
      </c>
      <c r="E125" s="211" t="s">
        <v>353</v>
      </c>
      <c r="F125" s="212" t="s">
        <v>195</v>
      </c>
      <c r="G125" s="260"/>
      <c r="H125" s="261">
        <v>332</v>
      </c>
      <c r="I125" s="262"/>
      <c r="J125" s="261">
        <v>332</v>
      </c>
      <c r="K125" s="262"/>
      <c r="L125" s="261">
        <v>332</v>
      </c>
      <c r="M125" s="262"/>
      <c r="N125" s="263">
        <v>350</v>
      </c>
    </row>
    <row r="126" spans="1:14" ht="25.5" x14ac:dyDescent="0.25">
      <c r="A126" s="151"/>
      <c r="B126" s="190"/>
      <c r="C126" s="211" t="s">
        <v>354</v>
      </c>
      <c r="D126" s="211" t="s">
        <v>355</v>
      </c>
      <c r="E126" s="211" t="s">
        <v>356</v>
      </c>
      <c r="F126" s="212" t="s">
        <v>191</v>
      </c>
      <c r="G126" s="260"/>
      <c r="H126" s="261">
        <v>91.5</v>
      </c>
      <c r="I126" s="262"/>
      <c r="J126" s="261">
        <v>294.33</v>
      </c>
      <c r="K126" s="262"/>
      <c r="L126" s="261">
        <v>497.16</v>
      </c>
      <c r="M126" s="262"/>
      <c r="N126" s="263">
        <v>700</v>
      </c>
    </row>
    <row r="127" spans="1:14" ht="38.25" x14ac:dyDescent="0.25">
      <c r="A127" s="151"/>
      <c r="B127" s="190"/>
      <c r="C127" s="211" t="s">
        <v>357</v>
      </c>
      <c r="D127" s="211" t="s">
        <v>358</v>
      </c>
      <c r="E127" s="211" t="s">
        <v>359</v>
      </c>
      <c r="F127" s="212" t="s">
        <v>191</v>
      </c>
      <c r="G127" s="260"/>
      <c r="H127" s="261">
        <v>0</v>
      </c>
      <c r="I127" s="262"/>
      <c r="J127" s="261">
        <v>133.33000000000001</v>
      </c>
      <c r="K127" s="262"/>
      <c r="L127" s="261">
        <v>266.66000000000003</v>
      </c>
      <c r="M127" s="262"/>
      <c r="N127" s="263">
        <v>400</v>
      </c>
    </row>
    <row r="128" spans="1:14" ht="25.5" x14ac:dyDescent="0.25">
      <c r="A128" s="151"/>
      <c r="B128" s="190"/>
      <c r="C128" s="211" t="s">
        <v>360</v>
      </c>
      <c r="D128" s="211" t="s">
        <v>361</v>
      </c>
      <c r="E128" s="211" t="s">
        <v>362</v>
      </c>
      <c r="F128" s="212" t="s">
        <v>195</v>
      </c>
      <c r="G128" s="260"/>
      <c r="H128" s="261">
        <v>0</v>
      </c>
      <c r="I128" s="262"/>
      <c r="J128" s="261">
        <v>600</v>
      </c>
      <c r="K128" s="262"/>
      <c r="L128" s="261">
        <v>1250</v>
      </c>
      <c r="M128" s="262"/>
      <c r="N128" s="263">
        <v>1250</v>
      </c>
    </row>
    <row r="129" spans="1:14" ht="51" x14ac:dyDescent="0.25">
      <c r="A129" s="151"/>
      <c r="B129" s="190"/>
      <c r="C129" s="211" t="s">
        <v>363</v>
      </c>
      <c r="D129" s="211" t="s">
        <v>322</v>
      </c>
      <c r="E129" s="211" t="s">
        <v>364</v>
      </c>
      <c r="F129" s="212" t="s">
        <v>195</v>
      </c>
      <c r="G129" s="260"/>
      <c r="H129" s="261">
        <v>0</v>
      </c>
      <c r="I129" s="262"/>
      <c r="J129" s="261">
        <v>2500</v>
      </c>
      <c r="K129" s="262"/>
      <c r="L129" s="261">
        <v>2500</v>
      </c>
      <c r="M129" s="262"/>
      <c r="N129" s="263">
        <v>5500</v>
      </c>
    </row>
    <row r="130" spans="1:14" ht="25.5" x14ac:dyDescent="0.25">
      <c r="A130" s="151"/>
      <c r="B130" s="190"/>
      <c r="C130" s="211" t="s">
        <v>365</v>
      </c>
      <c r="D130" s="211" t="s">
        <v>366</v>
      </c>
      <c r="E130" s="211" t="s">
        <v>367</v>
      </c>
      <c r="F130" s="212" t="s">
        <v>191</v>
      </c>
      <c r="G130" s="260"/>
      <c r="H130" s="261">
        <v>0</v>
      </c>
      <c r="I130" s="262"/>
      <c r="J130" s="261">
        <v>66.67</v>
      </c>
      <c r="K130" s="262"/>
      <c r="L130" s="261">
        <v>133.34</v>
      </c>
      <c r="M130" s="262"/>
      <c r="N130" s="263">
        <v>200</v>
      </c>
    </row>
    <row r="131" spans="1:14" ht="38.25" x14ac:dyDescent="0.25">
      <c r="A131" s="151"/>
      <c r="B131" s="190"/>
      <c r="C131" s="211" t="s">
        <v>368</v>
      </c>
      <c r="D131" s="211" t="s">
        <v>369</v>
      </c>
      <c r="E131" s="211" t="s">
        <v>370</v>
      </c>
      <c r="F131" s="212" t="s">
        <v>191</v>
      </c>
      <c r="G131" s="260"/>
      <c r="H131" s="261">
        <v>0</v>
      </c>
      <c r="I131" s="262"/>
      <c r="J131" s="261">
        <v>266.67</v>
      </c>
      <c r="K131" s="262"/>
      <c r="L131" s="261">
        <v>533.34</v>
      </c>
      <c r="M131" s="262"/>
      <c r="N131" s="263">
        <v>800</v>
      </c>
    </row>
    <row r="132" spans="1:14" ht="25.5" x14ac:dyDescent="0.25">
      <c r="A132" s="151"/>
      <c r="B132" s="190"/>
      <c r="C132" s="211" t="s">
        <v>371</v>
      </c>
      <c r="D132" s="211" t="s">
        <v>366</v>
      </c>
      <c r="E132" s="211" t="s">
        <v>372</v>
      </c>
      <c r="F132" s="212" t="s">
        <v>195</v>
      </c>
      <c r="G132" s="260"/>
      <c r="H132" s="261">
        <v>0</v>
      </c>
      <c r="I132" s="262"/>
      <c r="J132" s="261">
        <v>160</v>
      </c>
      <c r="K132" s="262"/>
      <c r="L132" s="261">
        <v>160</v>
      </c>
      <c r="M132" s="262"/>
      <c r="N132" s="263">
        <v>160</v>
      </c>
    </row>
    <row r="133" spans="1:14" ht="25.5" x14ac:dyDescent="0.25">
      <c r="A133" s="151"/>
      <c r="B133" s="190"/>
      <c r="C133" s="211" t="s">
        <v>373</v>
      </c>
      <c r="D133" s="211" t="s">
        <v>374</v>
      </c>
      <c r="E133" s="211" t="s">
        <v>375</v>
      </c>
      <c r="F133" s="212" t="s">
        <v>195</v>
      </c>
      <c r="G133" s="260"/>
      <c r="H133" s="261">
        <v>96</v>
      </c>
      <c r="I133" s="262"/>
      <c r="J133" s="261">
        <v>141</v>
      </c>
      <c r="K133" s="262"/>
      <c r="L133" s="261">
        <v>186</v>
      </c>
      <c r="M133" s="262"/>
      <c r="N133" s="263">
        <v>3060</v>
      </c>
    </row>
    <row r="134" spans="1:14" ht="25.5" x14ac:dyDescent="0.25">
      <c r="A134" s="151"/>
      <c r="B134" s="190"/>
      <c r="C134" s="211" t="s">
        <v>376</v>
      </c>
      <c r="D134" s="211" t="s">
        <v>369</v>
      </c>
      <c r="E134" s="211" t="s">
        <v>377</v>
      </c>
      <c r="F134" s="212" t="s">
        <v>191</v>
      </c>
      <c r="G134" s="260"/>
      <c r="H134" s="261">
        <v>400.51</v>
      </c>
      <c r="I134" s="262"/>
      <c r="J134" s="261">
        <v>1614.31</v>
      </c>
      <c r="K134" s="262"/>
      <c r="L134" s="261">
        <v>2828.11</v>
      </c>
      <c r="M134" s="262"/>
      <c r="N134" s="263">
        <v>4041.92</v>
      </c>
    </row>
    <row r="135" spans="1:14" ht="25.5" x14ac:dyDescent="0.25">
      <c r="A135" s="151"/>
      <c r="B135" s="190"/>
      <c r="C135" s="211" t="s">
        <v>378</v>
      </c>
      <c r="D135" s="211" t="s">
        <v>369</v>
      </c>
      <c r="E135" s="211" t="s">
        <v>377</v>
      </c>
      <c r="F135" s="212" t="s">
        <v>195</v>
      </c>
      <c r="G135" s="260"/>
      <c r="H135" s="261">
        <v>0</v>
      </c>
      <c r="I135" s="262"/>
      <c r="J135" s="261">
        <v>800</v>
      </c>
      <c r="K135" s="262"/>
      <c r="L135" s="261">
        <v>800</v>
      </c>
      <c r="M135" s="262"/>
      <c r="N135" s="263">
        <v>1600</v>
      </c>
    </row>
    <row r="136" spans="1:14" ht="25.5" x14ac:dyDescent="0.25">
      <c r="A136" s="151"/>
      <c r="B136" s="190"/>
      <c r="C136" s="211" t="s">
        <v>379</v>
      </c>
      <c r="D136" s="211" t="s">
        <v>339</v>
      </c>
      <c r="E136" s="211" t="s">
        <v>342</v>
      </c>
      <c r="F136" s="212" t="s">
        <v>195</v>
      </c>
      <c r="G136" s="260"/>
      <c r="H136" s="261">
        <v>651.75</v>
      </c>
      <c r="I136" s="262"/>
      <c r="J136" s="261">
        <v>1451.75</v>
      </c>
      <c r="K136" s="262"/>
      <c r="L136" s="261">
        <v>1751.75</v>
      </c>
      <c r="M136" s="262"/>
      <c r="N136" s="263">
        <v>3366.53</v>
      </c>
    </row>
    <row r="137" spans="1:14" ht="25.5" x14ac:dyDescent="0.25">
      <c r="A137" s="151"/>
      <c r="B137" s="190"/>
      <c r="C137" s="211" t="s">
        <v>380</v>
      </c>
      <c r="D137" s="211" t="s">
        <v>381</v>
      </c>
      <c r="E137" s="211" t="s">
        <v>382</v>
      </c>
      <c r="F137" s="212" t="s">
        <v>195</v>
      </c>
      <c r="G137" s="260"/>
      <c r="H137" s="261">
        <v>0</v>
      </c>
      <c r="I137" s="262"/>
      <c r="J137" s="261">
        <v>1400</v>
      </c>
      <c r="K137" s="262"/>
      <c r="L137" s="261">
        <v>1400</v>
      </c>
      <c r="M137" s="262"/>
      <c r="N137" s="263">
        <v>1500</v>
      </c>
    </row>
    <row r="138" spans="1:14" ht="25.5" x14ac:dyDescent="0.25">
      <c r="A138" s="151"/>
      <c r="B138" s="190"/>
      <c r="C138" s="211" t="s">
        <v>383</v>
      </c>
      <c r="D138" s="211" t="s">
        <v>366</v>
      </c>
      <c r="E138" s="211" t="s">
        <v>384</v>
      </c>
      <c r="F138" s="212" t="s">
        <v>195</v>
      </c>
      <c r="G138" s="260"/>
      <c r="H138" s="261">
        <v>627.9</v>
      </c>
      <c r="I138" s="262"/>
      <c r="J138" s="261">
        <v>1861.76</v>
      </c>
      <c r="K138" s="262"/>
      <c r="L138" s="261">
        <v>1861.76</v>
      </c>
      <c r="M138" s="262"/>
      <c r="N138" s="263">
        <v>3000</v>
      </c>
    </row>
    <row r="139" spans="1:14" ht="25.5" x14ac:dyDescent="0.25">
      <c r="A139" s="151"/>
      <c r="B139" s="190"/>
      <c r="C139" s="211" t="s">
        <v>385</v>
      </c>
      <c r="D139" s="211" t="s">
        <v>386</v>
      </c>
      <c r="E139" s="211" t="s">
        <v>387</v>
      </c>
      <c r="F139" s="212" t="s">
        <v>195</v>
      </c>
      <c r="G139" s="260"/>
      <c r="H139" s="261">
        <v>1952</v>
      </c>
      <c r="I139" s="262"/>
      <c r="J139" s="261">
        <v>1952</v>
      </c>
      <c r="K139" s="262"/>
      <c r="L139" s="261">
        <v>1952</v>
      </c>
      <c r="M139" s="262"/>
      <c r="N139" s="263">
        <v>1952</v>
      </c>
    </row>
    <row r="140" spans="1:14" ht="25.5" x14ac:dyDescent="0.25">
      <c r="A140" s="151"/>
      <c r="B140" s="190"/>
      <c r="C140" s="211" t="s">
        <v>388</v>
      </c>
      <c r="D140" s="211" t="s">
        <v>336</v>
      </c>
      <c r="E140" s="211" t="s">
        <v>389</v>
      </c>
      <c r="F140" s="212" t="s">
        <v>195</v>
      </c>
      <c r="G140" s="260"/>
      <c r="H140" s="261">
        <v>0</v>
      </c>
      <c r="I140" s="262"/>
      <c r="J140" s="261">
        <v>1859.84</v>
      </c>
      <c r="K140" s="262"/>
      <c r="L140" s="261">
        <v>1859.84</v>
      </c>
      <c r="M140" s="262"/>
      <c r="N140" s="263">
        <v>5859.84</v>
      </c>
    </row>
    <row r="141" spans="1:14" ht="38.25" x14ac:dyDescent="0.25">
      <c r="A141" s="151"/>
      <c r="B141" s="190"/>
      <c r="C141" s="211" t="s">
        <v>390</v>
      </c>
      <c r="D141" s="211" t="s">
        <v>386</v>
      </c>
      <c r="E141" s="211" t="s">
        <v>391</v>
      </c>
      <c r="F141" s="212" t="s">
        <v>195</v>
      </c>
      <c r="G141" s="260"/>
      <c r="H141" s="261">
        <v>0</v>
      </c>
      <c r="I141" s="262"/>
      <c r="J141" s="261">
        <v>400</v>
      </c>
      <c r="K141" s="262"/>
      <c r="L141" s="261">
        <v>800</v>
      </c>
      <c r="M141" s="262"/>
      <c r="N141" s="263">
        <v>800</v>
      </c>
    </row>
    <row r="142" spans="1:14" ht="25.5" x14ac:dyDescent="0.25">
      <c r="A142" s="151"/>
      <c r="B142" s="190"/>
      <c r="C142" s="211" t="s">
        <v>392</v>
      </c>
      <c r="D142" s="211" t="s">
        <v>361</v>
      </c>
      <c r="E142" s="211" t="s">
        <v>393</v>
      </c>
      <c r="F142" s="212" t="s">
        <v>191</v>
      </c>
      <c r="G142" s="260"/>
      <c r="H142" s="261">
        <v>366</v>
      </c>
      <c r="I142" s="262"/>
      <c r="J142" s="261">
        <v>1244</v>
      </c>
      <c r="K142" s="262"/>
      <c r="L142" s="261">
        <v>2122</v>
      </c>
      <c r="M142" s="262"/>
      <c r="N142" s="263">
        <v>3000</v>
      </c>
    </row>
    <row r="143" spans="1:14" ht="25.5" x14ac:dyDescent="0.25">
      <c r="A143" s="151"/>
      <c r="B143" s="190"/>
      <c r="C143" s="211" t="s">
        <v>394</v>
      </c>
      <c r="D143" s="211" t="s">
        <v>366</v>
      </c>
      <c r="E143" s="211" t="s">
        <v>367</v>
      </c>
      <c r="F143" s="212" t="s">
        <v>195</v>
      </c>
      <c r="G143" s="260"/>
      <c r="H143" s="261">
        <v>0</v>
      </c>
      <c r="I143" s="262"/>
      <c r="J143" s="261">
        <v>0</v>
      </c>
      <c r="K143" s="262"/>
      <c r="L143" s="261">
        <v>0</v>
      </c>
      <c r="M143" s="262"/>
      <c r="N143" s="263">
        <v>300</v>
      </c>
    </row>
    <row r="144" spans="1:14" ht="25.5" x14ac:dyDescent="0.25">
      <c r="A144" s="151"/>
      <c r="B144" s="190"/>
      <c r="C144" s="211" t="s">
        <v>395</v>
      </c>
      <c r="D144" s="211" t="s">
        <v>327</v>
      </c>
      <c r="E144" s="211" t="s">
        <v>330</v>
      </c>
      <c r="F144" s="212" t="s">
        <v>195</v>
      </c>
      <c r="G144" s="260"/>
      <c r="H144" s="261">
        <v>0</v>
      </c>
      <c r="I144" s="262"/>
      <c r="J144" s="261">
        <v>0</v>
      </c>
      <c r="K144" s="262"/>
      <c r="L144" s="261">
        <v>0</v>
      </c>
      <c r="M144" s="262"/>
      <c r="N144" s="263">
        <v>300</v>
      </c>
    </row>
    <row r="145" spans="1:14" ht="25.5" x14ac:dyDescent="0.25">
      <c r="A145" s="151"/>
      <c r="B145" s="190"/>
      <c r="C145" s="211" t="s">
        <v>396</v>
      </c>
      <c r="D145" s="211" t="s">
        <v>339</v>
      </c>
      <c r="E145" s="211" t="s">
        <v>342</v>
      </c>
      <c r="F145" s="212" t="s">
        <v>195</v>
      </c>
      <c r="G145" s="260"/>
      <c r="H145" s="261">
        <v>294.07</v>
      </c>
      <c r="I145" s="262"/>
      <c r="J145" s="261">
        <v>294.07</v>
      </c>
      <c r="K145" s="262"/>
      <c r="L145" s="261">
        <v>294.07</v>
      </c>
      <c r="M145" s="262"/>
      <c r="N145" s="263">
        <v>785.84</v>
      </c>
    </row>
    <row r="146" spans="1:14" ht="25.5" x14ac:dyDescent="0.25">
      <c r="A146" s="151"/>
      <c r="B146" s="190"/>
      <c r="C146" s="211" t="s">
        <v>397</v>
      </c>
      <c r="D146" s="211" t="s">
        <v>361</v>
      </c>
      <c r="E146" s="211" t="s">
        <v>398</v>
      </c>
      <c r="F146" s="212" t="s">
        <v>191</v>
      </c>
      <c r="G146" s="260"/>
      <c r="H146" s="261">
        <v>6035.58</v>
      </c>
      <c r="I146" s="262"/>
      <c r="J146" s="261">
        <v>14170.23</v>
      </c>
      <c r="K146" s="262"/>
      <c r="L146" s="261">
        <v>22304.880000000001</v>
      </c>
      <c r="M146" s="262"/>
      <c r="N146" s="263">
        <v>30439.54</v>
      </c>
    </row>
    <row r="147" spans="1:14" ht="25.5" x14ac:dyDescent="0.25">
      <c r="A147" s="151"/>
      <c r="B147" s="190"/>
      <c r="C147" s="211" t="s">
        <v>399</v>
      </c>
      <c r="D147" s="211" t="s">
        <v>369</v>
      </c>
      <c r="E147" s="211" t="s">
        <v>377</v>
      </c>
      <c r="F147" s="212" t="s">
        <v>191</v>
      </c>
      <c r="G147" s="260"/>
      <c r="H147" s="261">
        <v>115.41</v>
      </c>
      <c r="I147" s="262"/>
      <c r="J147" s="261">
        <v>448.74</v>
      </c>
      <c r="K147" s="262"/>
      <c r="L147" s="261">
        <v>782.07</v>
      </c>
      <c r="M147" s="262"/>
      <c r="N147" s="263">
        <v>1115.4100000000001</v>
      </c>
    </row>
    <row r="148" spans="1:14" ht="25.5" x14ac:dyDescent="0.25">
      <c r="A148" s="151"/>
      <c r="B148" s="190"/>
      <c r="C148" s="211" t="s">
        <v>400</v>
      </c>
      <c r="D148" s="211" t="s">
        <v>369</v>
      </c>
      <c r="E148" s="211" t="s">
        <v>377</v>
      </c>
      <c r="F148" s="212" t="s">
        <v>191</v>
      </c>
      <c r="G148" s="260"/>
      <c r="H148" s="261">
        <v>0</v>
      </c>
      <c r="I148" s="262"/>
      <c r="J148" s="261">
        <v>513.33000000000004</v>
      </c>
      <c r="K148" s="262"/>
      <c r="L148" s="261">
        <v>1026.6600000000001</v>
      </c>
      <c r="M148" s="262"/>
      <c r="N148" s="263">
        <v>1540</v>
      </c>
    </row>
    <row r="149" spans="1:14" ht="38.25" x14ac:dyDescent="0.25">
      <c r="A149" s="151"/>
      <c r="B149" s="190"/>
      <c r="C149" s="211" t="s">
        <v>401</v>
      </c>
      <c r="D149" s="211" t="s">
        <v>402</v>
      </c>
      <c r="E149" s="211" t="s">
        <v>403</v>
      </c>
      <c r="F149" s="212" t="s">
        <v>195</v>
      </c>
      <c r="G149" s="260"/>
      <c r="H149" s="261">
        <v>0</v>
      </c>
      <c r="I149" s="262"/>
      <c r="J149" s="261">
        <v>1000</v>
      </c>
      <c r="K149" s="262"/>
      <c r="L149" s="261">
        <v>1000</v>
      </c>
      <c r="M149" s="262"/>
      <c r="N149" s="263">
        <v>2000</v>
      </c>
    </row>
    <row r="150" spans="1:14" ht="25.5" x14ac:dyDescent="0.25">
      <c r="A150" s="151"/>
      <c r="B150" s="190"/>
      <c r="C150" s="211" t="s">
        <v>404</v>
      </c>
      <c r="D150" s="211" t="s">
        <v>361</v>
      </c>
      <c r="E150" s="211" t="s">
        <v>393</v>
      </c>
      <c r="F150" s="212" t="s">
        <v>195</v>
      </c>
      <c r="G150" s="260"/>
      <c r="H150" s="261">
        <v>0</v>
      </c>
      <c r="I150" s="262"/>
      <c r="J150" s="261">
        <v>1830</v>
      </c>
      <c r="K150" s="262"/>
      <c r="L150" s="261">
        <v>1830</v>
      </c>
      <c r="M150" s="262"/>
      <c r="N150" s="263">
        <v>3660</v>
      </c>
    </row>
    <row r="151" spans="1:14" ht="25.5" x14ac:dyDescent="0.25">
      <c r="A151" s="151"/>
      <c r="B151" s="190"/>
      <c r="C151" s="211" t="s">
        <v>405</v>
      </c>
      <c r="D151" s="211" t="s">
        <v>361</v>
      </c>
      <c r="E151" s="211" t="s">
        <v>406</v>
      </c>
      <c r="F151" s="212" t="s">
        <v>195</v>
      </c>
      <c r="G151" s="260"/>
      <c r="H151" s="261">
        <v>2675.79</v>
      </c>
      <c r="I151" s="262"/>
      <c r="J151" s="261">
        <v>6675.79</v>
      </c>
      <c r="K151" s="262"/>
      <c r="L151" s="261">
        <v>10675.79</v>
      </c>
      <c r="M151" s="262"/>
      <c r="N151" s="263">
        <v>17248.96</v>
      </c>
    </row>
    <row r="152" spans="1:14" ht="25.5" x14ac:dyDescent="0.25">
      <c r="A152" s="151"/>
      <c r="B152" s="190"/>
      <c r="C152" s="211" t="s">
        <v>407</v>
      </c>
      <c r="D152" s="211" t="s">
        <v>339</v>
      </c>
      <c r="E152" s="211" t="s">
        <v>340</v>
      </c>
      <c r="F152" s="212" t="s">
        <v>195</v>
      </c>
      <c r="G152" s="260"/>
      <c r="H152" s="261">
        <v>388.28</v>
      </c>
      <c r="I152" s="262"/>
      <c r="J152" s="261">
        <v>858.28</v>
      </c>
      <c r="K152" s="262"/>
      <c r="L152" s="261">
        <v>1248.3499999999999</v>
      </c>
      <c r="M152" s="262"/>
      <c r="N152" s="263">
        <v>2460.0700000000002</v>
      </c>
    </row>
    <row r="153" spans="1:14" ht="25.5" x14ac:dyDescent="0.25">
      <c r="A153" s="151"/>
      <c r="B153" s="190"/>
      <c r="C153" s="191" t="s">
        <v>408</v>
      </c>
      <c r="D153" s="191" t="s">
        <v>409</v>
      </c>
      <c r="E153" s="191" t="s">
        <v>410</v>
      </c>
      <c r="F153" s="195" t="s">
        <v>195</v>
      </c>
      <c r="G153" s="252"/>
      <c r="H153" s="256">
        <v>0</v>
      </c>
      <c r="I153" s="254"/>
      <c r="J153" s="256">
        <v>0</v>
      </c>
      <c r="K153" s="254"/>
      <c r="L153" s="256">
        <v>0</v>
      </c>
      <c r="M153" s="254"/>
      <c r="N153" s="257">
        <v>400</v>
      </c>
    </row>
    <row r="154" spans="1:14" x14ac:dyDescent="0.25">
      <c r="A154" s="151" t="s">
        <v>69</v>
      </c>
      <c r="B154" s="150" t="s">
        <v>14</v>
      </c>
      <c r="C154" s="193"/>
      <c r="D154" s="193"/>
      <c r="E154" s="193"/>
      <c r="F154" s="251"/>
      <c r="G154" s="83">
        <v>14681.31</v>
      </c>
      <c r="H154" s="85">
        <f>SUM(H155:H174)</f>
        <v>18571.63</v>
      </c>
      <c r="I154" s="85">
        <v>29910.15</v>
      </c>
      <c r="J154" s="85">
        <f>SUM(J155:J174)</f>
        <v>26304.81</v>
      </c>
      <c r="K154" s="85">
        <v>40581.81</v>
      </c>
      <c r="L154" s="85">
        <f>SUM(L155:L174)</f>
        <v>38137.009999999995</v>
      </c>
      <c r="M154" s="85">
        <v>48521.72</v>
      </c>
      <c r="N154" s="87">
        <f>SUM(N155:N174)</f>
        <v>81600.83</v>
      </c>
    </row>
    <row r="155" spans="1:14" ht="25.5" x14ac:dyDescent="0.25">
      <c r="A155" s="151"/>
      <c r="B155" s="190"/>
      <c r="C155" s="204" t="s">
        <v>411</v>
      </c>
      <c r="D155" s="204" t="s">
        <v>412</v>
      </c>
      <c r="E155" s="204" t="s">
        <v>413</v>
      </c>
      <c r="F155" s="206" t="s">
        <v>195</v>
      </c>
      <c r="G155" s="234"/>
      <c r="H155" s="241">
        <v>0</v>
      </c>
      <c r="I155" s="236"/>
      <c r="J155" s="241">
        <v>0</v>
      </c>
      <c r="K155" s="236"/>
      <c r="L155" s="241">
        <v>0</v>
      </c>
      <c r="M155" s="236"/>
      <c r="N155" s="242">
        <v>3950</v>
      </c>
    </row>
    <row r="156" spans="1:14" ht="25.5" x14ac:dyDescent="0.25">
      <c r="A156" s="151"/>
      <c r="B156" s="190"/>
      <c r="C156" s="211" t="s">
        <v>414</v>
      </c>
      <c r="D156" s="211" t="s">
        <v>415</v>
      </c>
      <c r="E156" s="211" t="s">
        <v>416</v>
      </c>
      <c r="F156" s="212" t="s">
        <v>195</v>
      </c>
      <c r="G156" s="243"/>
      <c r="H156" s="244">
        <v>0</v>
      </c>
      <c r="I156" s="245"/>
      <c r="J156" s="244">
        <v>0</v>
      </c>
      <c r="K156" s="245"/>
      <c r="L156" s="244">
        <v>751</v>
      </c>
      <c r="M156" s="245"/>
      <c r="N156" s="246">
        <v>751</v>
      </c>
    </row>
    <row r="157" spans="1:14" ht="25.5" x14ac:dyDescent="0.25">
      <c r="A157" s="151"/>
      <c r="B157" s="190"/>
      <c r="C157" s="211" t="s">
        <v>417</v>
      </c>
      <c r="D157" s="211" t="s">
        <v>415</v>
      </c>
      <c r="E157" s="211" t="s">
        <v>418</v>
      </c>
      <c r="F157" s="212" t="s">
        <v>195</v>
      </c>
      <c r="G157" s="243"/>
      <c r="H157" s="244">
        <v>5683.41</v>
      </c>
      <c r="I157" s="245"/>
      <c r="J157" s="244">
        <v>5683.41</v>
      </c>
      <c r="K157" s="245"/>
      <c r="L157" s="244">
        <v>10983.41</v>
      </c>
      <c r="M157" s="245"/>
      <c r="N157" s="246">
        <v>20067.53</v>
      </c>
    </row>
    <row r="158" spans="1:14" ht="51" x14ac:dyDescent="0.25">
      <c r="A158" s="151"/>
      <c r="B158" s="190"/>
      <c r="C158" s="211" t="s">
        <v>419</v>
      </c>
      <c r="D158" s="211" t="s">
        <v>412</v>
      </c>
      <c r="E158" s="211" t="s">
        <v>420</v>
      </c>
      <c r="F158" s="212" t="s">
        <v>191</v>
      </c>
      <c r="G158" s="243"/>
      <c r="H158" s="244">
        <v>1019.85</v>
      </c>
      <c r="I158" s="245"/>
      <c r="J158" s="244">
        <v>1019.85</v>
      </c>
      <c r="K158" s="245"/>
      <c r="L158" s="244">
        <v>1019.85</v>
      </c>
      <c r="M158" s="245"/>
      <c r="N158" s="246">
        <v>1019.85</v>
      </c>
    </row>
    <row r="159" spans="1:14" ht="25.5" x14ac:dyDescent="0.25">
      <c r="A159" s="151"/>
      <c r="B159" s="190"/>
      <c r="C159" s="211" t="s">
        <v>421</v>
      </c>
      <c r="D159" s="211" t="s">
        <v>412</v>
      </c>
      <c r="E159" s="211" t="s">
        <v>413</v>
      </c>
      <c r="F159" s="212" t="s">
        <v>195</v>
      </c>
      <c r="G159" s="243"/>
      <c r="H159" s="244">
        <v>0</v>
      </c>
      <c r="I159" s="245"/>
      <c r="J159" s="244">
        <v>285.43</v>
      </c>
      <c r="K159" s="245"/>
      <c r="L159" s="244">
        <v>435.43</v>
      </c>
      <c r="M159" s="245"/>
      <c r="N159" s="246">
        <v>500</v>
      </c>
    </row>
    <row r="160" spans="1:14" ht="25.5" x14ac:dyDescent="0.25">
      <c r="A160" s="151"/>
      <c r="B160" s="190"/>
      <c r="C160" s="211" t="s">
        <v>422</v>
      </c>
      <c r="D160" s="211" t="s">
        <v>423</v>
      </c>
      <c r="E160" s="211" t="s">
        <v>424</v>
      </c>
      <c r="F160" s="212" t="s">
        <v>195</v>
      </c>
      <c r="G160" s="243"/>
      <c r="H160" s="244">
        <v>135</v>
      </c>
      <c r="I160" s="245"/>
      <c r="J160" s="244">
        <v>135</v>
      </c>
      <c r="K160" s="245"/>
      <c r="L160" s="244">
        <v>135</v>
      </c>
      <c r="M160" s="245"/>
      <c r="N160" s="246">
        <v>295</v>
      </c>
    </row>
    <row r="161" spans="1:14" ht="25.5" x14ac:dyDescent="0.25">
      <c r="A161" s="151"/>
      <c r="B161" s="190"/>
      <c r="C161" s="211" t="s">
        <v>425</v>
      </c>
      <c r="D161" s="211" t="s">
        <v>415</v>
      </c>
      <c r="E161" s="211" t="s">
        <v>418</v>
      </c>
      <c r="F161" s="212" t="s">
        <v>195</v>
      </c>
      <c r="G161" s="243"/>
      <c r="H161" s="244">
        <v>3761.68</v>
      </c>
      <c r="I161" s="245"/>
      <c r="J161" s="244">
        <v>5289.43</v>
      </c>
      <c r="K161" s="245"/>
      <c r="L161" s="244">
        <v>6817.18</v>
      </c>
      <c r="M161" s="245"/>
      <c r="N161" s="246">
        <v>13867.43</v>
      </c>
    </row>
    <row r="162" spans="1:14" ht="25.5" x14ac:dyDescent="0.25">
      <c r="A162" s="151"/>
      <c r="B162" s="190"/>
      <c r="C162" s="211" t="s">
        <v>426</v>
      </c>
      <c r="D162" s="211" t="s">
        <v>415</v>
      </c>
      <c r="E162" s="211" t="s">
        <v>418</v>
      </c>
      <c r="F162" s="212" t="s">
        <v>195</v>
      </c>
      <c r="G162" s="243"/>
      <c r="H162" s="244">
        <v>90.07</v>
      </c>
      <c r="I162" s="245"/>
      <c r="J162" s="244">
        <v>390.07</v>
      </c>
      <c r="K162" s="245"/>
      <c r="L162" s="244">
        <v>390.07</v>
      </c>
      <c r="M162" s="245"/>
      <c r="N162" s="246">
        <v>390.07</v>
      </c>
    </row>
    <row r="163" spans="1:14" ht="25.5" x14ac:dyDescent="0.25">
      <c r="A163" s="151"/>
      <c r="B163" s="190"/>
      <c r="C163" s="211" t="s">
        <v>427</v>
      </c>
      <c r="D163" s="211" t="s">
        <v>428</v>
      </c>
      <c r="E163" s="211" t="s">
        <v>429</v>
      </c>
      <c r="F163" s="212" t="s">
        <v>195</v>
      </c>
      <c r="G163" s="243"/>
      <c r="H163" s="244">
        <v>0</v>
      </c>
      <c r="I163" s="245"/>
      <c r="J163" s="244">
        <v>0</v>
      </c>
      <c r="K163" s="245"/>
      <c r="L163" s="244">
        <v>0</v>
      </c>
      <c r="M163" s="245"/>
      <c r="N163" s="246">
        <v>50</v>
      </c>
    </row>
    <row r="164" spans="1:14" ht="25.5" x14ac:dyDescent="0.25">
      <c r="A164" s="151"/>
      <c r="B164" s="190"/>
      <c r="C164" s="211" t="s">
        <v>430</v>
      </c>
      <c r="D164" s="211" t="s">
        <v>415</v>
      </c>
      <c r="E164" s="211" t="s">
        <v>431</v>
      </c>
      <c r="F164" s="212" t="s">
        <v>195</v>
      </c>
      <c r="G164" s="243"/>
      <c r="H164" s="244">
        <v>5711.89</v>
      </c>
      <c r="I164" s="245"/>
      <c r="J164" s="244">
        <v>5711.89</v>
      </c>
      <c r="K164" s="245"/>
      <c r="L164" s="244">
        <v>5711.89</v>
      </c>
      <c r="M164" s="245"/>
      <c r="N164" s="246">
        <v>12300</v>
      </c>
    </row>
    <row r="165" spans="1:14" ht="38.25" x14ac:dyDescent="0.25">
      <c r="A165" s="151"/>
      <c r="B165" s="190"/>
      <c r="C165" s="211" t="s">
        <v>432</v>
      </c>
      <c r="D165" s="211" t="s">
        <v>415</v>
      </c>
      <c r="E165" s="211" t="s">
        <v>433</v>
      </c>
      <c r="F165" s="212" t="s">
        <v>195</v>
      </c>
      <c r="G165" s="243"/>
      <c r="H165" s="244">
        <v>385.73</v>
      </c>
      <c r="I165" s="245"/>
      <c r="J165" s="244">
        <v>385.73</v>
      </c>
      <c r="K165" s="245"/>
      <c r="L165" s="244">
        <v>385.73</v>
      </c>
      <c r="M165" s="245"/>
      <c r="N165" s="246">
        <v>2868.58</v>
      </c>
    </row>
    <row r="166" spans="1:14" ht="25.5" x14ac:dyDescent="0.25">
      <c r="A166" s="151"/>
      <c r="B166" s="190"/>
      <c r="C166" s="211" t="s">
        <v>434</v>
      </c>
      <c r="D166" s="211" t="s">
        <v>435</v>
      </c>
      <c r="E166" s="211" t="s">
        <v>436</v>
      </c>
      <c r="F166" s="212" t="s">
        <v>195</v>
      </c>
      <c r="G166" s="243"/>
      <c r="H166" s="244">
        <v>352</v>
      </c>
      <c r="I166" s="245"/>
      <c r="J166" s="244">
        <v>352</v>
      </c>
      <c r="K166" s="245"/>
      <c r="L166" s="244">
        <v>352</v>
      </c>
      <c r="M166" s="245"/>
      <c r="N166" s="246">
        <v>3550</v>
      </c>
    </row>
    <row r="167" spans="1:14" ht="25.5" x14ac:dyDescent="0.25">
      <c r="A167" s="151"/>
      <c r="B167" s="190"/>
      <c r="C167" s="211" t="s">
        <v>437</v>
      </c>
      <c r="D167" s="211" t="s">
        <v>423</v>
      </c>
      <c r="E167" s="211" t="s">
        <v>424</v>
      </c>
      <c r="F167" s="212" t="s">
        <v>195</v>
      </c>
      <c r="G167" s="243"/>
      <c r="H167" s="244">
        <v>0</v>
      </c>
      <c r="I167" s="245"/>
      <c r="J167" s="244">
        <v>0</v>
      </c>
      <c r="K167" s="245"/>
      <c r="L167" s="244">
        <v>0</v>
      </c>
      <c r="M167" s="245"/>
      <c r="N167" s="246">
        <v>107.67</v>
      </c>
    </row>
    <row r="168" spans="1:14" ht="25.5" x14ac:dyDescent="0.25">
      <c r="A168" s="151"/>
      <c r="B168" s="190"/>
      <c r="C168" s="211" t="s">
        <v>438</v>
      </c>
      <c r="D168" s="211" t="s">
        <v>428</v>
      </c>
      <c r="E168" s="211" t="s">
        <v>429</v>
      </c>
      <c r="F168" s="212" t="s">
        <v>195</v>
      </c>
      <c r="G168" s="243"/>
      <c r="H168" s="244">
        <v>1195</v>
      </c>
      <c r="I168" s="245"/>
      <c r="J168" s="244">
        <v>2695</v>
      </c>
      <c r="K168" s="245"/>
      <c r="L168" s="244">
        <v>2695</v>
      </c>
      <c r="M168" s="245"/>
      <c r="N168" s="246">
        <v>8863.06</v>
      </c>
    </row>
    <row r="169" spans="1:14" ht="25.5" x14ac:dyDescent="0.25">
      <c r="A169" s="151"/>
      <c r="B169" s="190"/>
      <c r="C169" s="211" t="s">
        <v>439</v>
      </c>
      <c r="D169" s="211" t="s">
        <v>440</v>
      </c>
      <c r="E169" s="211" t="s">
        <v>441</v>
      </c>
      <c r="F169" s="212" t="s">
        <v>195</v>
      </c>
      <c r="G169" s="243"/>
      <c r="H169" s="244">
        <v>60</v>
      </c>
      <c r="I169" s="245"/>
      <c r="J169" s="244">
        <v>180</v>
      </c>
      <c r="K169" s="245"/>
      <c r="L169" s="244">
        <v>300</v>
      </c>
      <c r="M169" s="245"/>
      <c r="N169" s="246">
        <v>540</v>
      </c>
    </row>
    <row r="170" spans="1:14" ht="38.25" x14ac:dyDescent="0.25">
      <c r="A170" s="151"/>
      <c r="B170" s="190"/>
      <c r="C170" s="211" t="s">
        <v>442</v>
      </c>
      <c r="D170" s="211" t="s">
        <v>440</v>
      </c>
      <c r="E170" s="211" t="s">
        <v>441</v>
      </c>
      <c r="F170" s="212" t="s">
        <v>195</v>
      </c>
      <c r="G170" s="243"/>
      <c r="H170" s="244">
        <v>0</v>
      </c>
      <c r="I170" s="245"/>
      <c r="J170" s="244">
        <v>0</v>
      </c>
      <c r="K170" s="245"/>
      <c r="L170" s="244">
        <v>100</v>
      </c>
      <c r="M170" s="245"/>
      <c r="N170" s="246">
        <v>100</v>
      </c>
    </row>
    <row r="171" spans="1:14" ht="25.5" x14ac:dyDescent="0.25">
      <c r="A171" s="151"/>
      <c r="B171" s="190"/>
      <c r="C171" s="211" t="s">
        <v>443</v>
      </c>
      <c r="D171" s="211" t="s">
        <v>440</v>
      </c>
      <c r="E171" s="211" t="s">
        <v>441</v>
      </c>
      <c r="F171" s="212" t="s">
        <v>195</v>
      </c>
      <c r="G171" s="243"/>
      <c r="H171" s="244">
        <v>0</v>
      </c>
      <c r="I171" s="245"/>
      <c r="J171" s="244">
        <v>0</v>
      </c>
      <c r="K171" s="245"/>
      <c r="L171" s="244">
        <v>0</v>
      </c>
      <c r="M171" s="245"/>
      <c r="N171" s="246">
        <v>1070.19</v>
      </c>
    </row>
    <row r="172" spans="1:14" ht="25.5" x14ac:dyDescent="0.25">
      <c r="A172" s="151"/>
      <c r="B172" s="190"/>
      <c r="C172" s="211" t="s">
        <v>444</v>
      </c>
      <c r="D172" s="211" t="s">
        <v>423</v>
      </c>
      <c r="E172" s="211" t="s">
        <v>424</v>
      </c>
      <c r="F172" s="212" t="s">
        <v>195</v>
      </c>
      <c r="G172" s="243"/>
      <c r="H172" s="244">
        <v>177</v>
      </c>
      <c r="I172" s="245"/>
      <c r="J172" s="244">
        <v>3677</v>
      </c>
      <c r="K172" s="245"/>
      <c r="L172" s="244">
        <v>3677</v>
      </c>
      <c r="M172" s="245"/>
      <c r="N172" s="246">
        <v>6927</v>
      </c>
    </row>
    <row r="173" spans="1:14" ht="25.5" x14ac:dyDescent="0.25">
      <c r="A173" s="151"/>
      <c r="B173" s="190"/>
      <c r="C173" s="211" t="s">
        <v>445</v>
      </c>
      <c r="D173" s="211" t="s">
        <v>440</v>
      </c>
      <c r="E173" s="211" t="s">
        <v>441</v>
      </c>
      <c r="F173" s="212" t="s">
        <v>195</v>
      </c>
      <c r="G173" s="243"/>
      <c r="H173" s="244">
        <v>0</v>
      </c>
      <c r="I173" s="245"/>
      <c r="J173" s="244">
        <v>500</v>
      </c>
      <c r="K173" s="245"/>
      <c r="L173" s="244">
        <v>1400</v>
      </c>
      <c r="M173" s="245"/>
      <c r="N173" s="246">
        <v>1400</v>
      </c>
    </row>
    <row r="174" spans="1:14" ht="25.5" x14ac:dyDescent="0.25">
      <c r="A174" s="151"/>
      <c r="B174" s="190"/>
      <c r="C174" s="191" t="s">
        <v>446</v>
      </c>
      <c r="D174" s="191" t="s">
        <v>415</v>
      </c>
      <c r="E174" s="191" t="s">
        <v>431</v>
      </c>
      <c r="F174" s="195" t="s">
        <v>195</v>
      </c>
      <c r="G174" s="233"/>
      <c r="H174" s="237">
        <v>0</v>
      </c>
      <c r="I174" s="235"/>
      <c r="J174" s="237">
        <v>0</v>
      </c>
      <c r="K174" s="235"/>
      <c r="L174" s="237">
        <v>2983.45</v>
      </c>
      <c r="M174" s="235"/>
      <c r="N174" s="239">
        <v>2983.45</v>
      </c>
    </row>
    <row r="175" spans="1:14" x14ac:dyDescent="0.25">
      <c r="A175" s="151" t="s">
        <v>71</v>
      </c>
      <c r="B175" s="150" t="s">
        <v>70</v>
      </c>
      <c r="C175" s="192"/>
      <c r="D175" s="192"/>
      <c r="E175" s="192"/>
      <c r="F175" s="249"/>
      <c r="G175" s="83"/>
      <c r="H175" s="85"/>
      <c r="I175" s="85"/>
      <c r="J175" s="85"/>
      <c r="K175" s="85"/>
      <c r="L175" s="85"/>
      <c r="M175" s="85"/>
      <c r="N175" s="87"/>
    </row>
    <row r="176" spans="1:14" x14ac:dyDescent="0.25">
      <c r="A176" s="151" t="s">
        <v>72</v>
      </c>
      <c r="B176" s="150" t="s">
        <v>12</v>
      </c>
      <c r="C176" s="152"/>
      <c r="D176" s="152"/>
      <c r="E176" s="152"/>
      <c r="F176" s="165"/>
      <c r="G176" s="166"/>
      <c r="H176" s="167"/>
      <c r="I176" s="167"/>
      <c r="J176" s="167"/>
      <c r="K176" s="167"/>
      <c r="L176" s="167"/>
      <c r="M176" s="167"/>
      <c r="N176" s="168"/>
    </row>
    <row r="177" spans="1:14" x14ac:dyDescent="0.25">
      <c r="A177" s="151" t="s">
        <v>74</v>
      </c>
      <c r="B177" s="150" t="s">
        <v>73</v>
      </c>
      <c r="C177" s="203"/>
      <c r="D177" s="203"/>
      <c r="E177" s="203"/>
      <c r="F177" s="264"/>
      <c r="G177" s="166"/>
      <c r="H177" s="167">
        <f>SUM(H178:H180)</f>
        <v>0</v>
      </c>
      <c r="I177" s="167"/>
      <c r="J177" s="167">
        <f>SUM(J178:J180)</f>
        <v>1564.6000000000001</v>
      </c>
      <c r="K177" s="167">
        <v>3050.98</v>
      </c>
      <c r="L177" s="167">
        <f>SUM(L178:L180)</f>
        <v>1564.6000000000001</v>
      </c>
      <c r="M177" s="167">
        <v>5745.41</v>
      </c>
      <c r="N177" s="168">
        <f>SUM(N178:N180)</f>
        <v>3128.79</v>
      </c>
    </row>
    <row r="178" spans="1:14" ht="38.25" x14ac:dyDescent="0.25">
      <c r="A178" s="151"/>
      <c r="B178" s="190"/>
      <c r="C178" s="204" t="s">
        <v>447</v>
      </c>
      <c r="D178" s="204" t="s">
        <v>448</v>
      </c>
      <c r="E178" s="204" t="s">
        <v>449</v>
      </c>
      <c r="F178" s="206" t="s">
        <v>195</v>
      </c>
      <c r="G178" s="253"/>
      <c r="H178" s="258">
        <v>0</v>
      </c>
      <c r="I178" s="255"/>
      <c r="J178" s="258">
        <v>0</v>
      </c>
      <c r="K178" s="255"/>
      <c r="L178" s="258">
        <v>0</v>
      </c>
      <c r="M178" s="255"/>
      <c r="N178" s="259">
        <v>200</v>
      </c>
    </row>
    <row r="179" spans="1:14" ht="38.25" x14ac:dyDescent="0.25">
      <c r="A179" s="151"/>
      <c r="B179" s="190"/>
      <c r="C179" s="211" t="s">
        <v>450</v>
      </c>
      <c r="D179" s="211" t="s">
        <v>451</v>
      </c>
      <c r="E179" s="211" t="s">
        <v>452</v>
      </c>
      <c r="F179" s="212" t="s">
        <v>195</v>
      </c>
      <c r="G179" s="260"/>
      <c r="H179" s="261">
        <v>0</v>
      </c>
      <c r="I179" s="262"/>
      <c r="J179" s="261">
        <v>1346.18</v>
      </c>
      <c r="K179" s="262"/>
      <c r="L179" s="261">
        <v>1346.18</v>
      </c>
      <c r="M179" s="262"/>
      <c r="N179" s="263">
        <v>2599.39</v>
      </c>
    </row>
    <row r="180" spans="1:14" ht="38.25" x14ac:dyDescent="0.25">
      <c r="A180" s="151"/>
      <c r="B180" s="190"/>
      <c r="C180" s="191" t="s">
        <v>453</v>
      </c>
      <c r="D180" s="191" t="s">
        <v>451</v>
      </c>
      <c r="E180" s="191" t="s">
        <v>452</v>
      </c>
      <c r="F180" s="195" t="s">
        <v>195</v>
      </c>
      <c r="G180" s="252"/>
      <c r="H180" s="256">
        <v>0</v>
      </c>
      <c r="I180" s="254"/>
      <c r="J180" s="256">
        <v>218.42</v>
      </c>
      <c r="K180" s="254"/>
      <c r="L180" s="256">
        <v>218.42</v>
      </c>
      <c r="M180" s="254"/>
      <c r="N180" s="257">
        <v>329.4</v>
      </c>
    </row>
    <row r="181" spans="1:14" x14ac:dyDescent="0.25">
      <c r="A181" s="151" t="s">
        <v>76</v>
      </c>
      <c r="B181" s="150" t="s">
        <v>75</v>
      </c>
      <c r="C181" s="192"/>
      <c r="D181" s="192"/>
      <c r="E181" s="192"/>
      <c r="F181" s="249"/>
      <c r="G181" s="83"/>
      <c r="H181" s="85"/>
      <c r="I181" s="85"/>
      <c r="J181" s="85"/>
      <c r="K181" s="85"/>
      <c r="L181" s="85"/>
      <c r="M181" s="85"/>
      <c r="N181" s="87"/>
    </row>
    <row r="182" spans="1:14" x14ac:dyDescent="0.25">
      <c r="A182" s="151" t="s">
        <v>78</v>
      </c>
      <c r="B182" s="150" t="s">
        <v>77</v>
      </c>
      <c r="C182" s="203"/>
      <c r="D182" s="203"/>
      <c r="E182" s="203"/>
      <c r="F182" s="264"/>
      <c r="G182" s="83"/>
      <c r="H182" s="85">
        <f>SUM(H183:H184)</f>
        <v>493</v>
      </c>
      <c r="I182" s="85"/>
      <c r="J182" s="85">
        <f>SUM(J183:J184)</f>
        <v>793</v>
      </c>
      <c r="K182" s="85"/>
      <c r="L182" s="85">
        <f>SUM(L183:L184)</f>
        <v>1093</v>
      </c>
      <c r="M182" s="85">
        <v>1419</v>
      </c>
      <c r="N182" s="87">
        <f>SUM(N183:N184)</f>
        <v>4265.1099999999997</v>
      </c>
    </row>
    <row r="183" spans="1:14" ht="38.25" x14ac:dyDescent="0.25">
      <c r="A183" s="151"/>
      <c r="B183" s="190"/>
      <c r="C183" s="204" t="s">
        <v>454</v>
      </c>
      <c r="D183" s="204" t="s">
        <v>455</v>
      </c>
      <c r="E183" s="204" t="s">
        <v>456</v>
      </c>
      <c r="F183" s="206" t="s">
        <v>195</v>
      </c>
      <c r="G183" s="234"/>
      <c r="H183" s="241">
        <v>0</v>
      </c>
      <c r="I183" s="236"/>
      <c r="J183" s="241">
        <v>0</v>
      </c>
      <c r="K183" s="236"/>
      <c r="L183" s="241">
        <v>0</v>
      </c>
      <c r="M183" s="236"/>
      <c r="N183" s="242">
        <v>2729.58</v>
      </c>
    </row>
    <row r="184" spans="1:14" ht="38.25" x14ac:dyDescent="0.25">
      <c r="A184" s="151"/>
      <c r="B184" s="190"/>
      <c r="C184" s="191" t="s">
        <v>457</v>
      </c>
      <c r="D184" s="191" t="s">
        <v>458</v>
      </c>
      <c r="E184" s="191" t="s">
        <v>459</v>
      </c>
      <c r="F184" s="195" t="s">
        <v>195</v>
      </c>
      <c r="G184" s="233"/>
      <c r="H184" s="237">
        <v>493</v>
      </c>
      <c r="I184" s="235"/>
      <c r="J184" s="237">
        <v>793</v>
      </c>
      <c r="K184" s="235"/>
      <c r="L184" s="237">
        <v>1093</v>
      </c>
      <c r="M184" s="235"/>
      <c r="N184" s="239">
        <v>1535.53</v>
      </c>
    </row>
    <row r="185" spans="1:14" x14ac:dyDescent="0.25">
      <c r="A185" s="151" t="s">
        <v>80</v>
      </c>
      <c r="B185" s="150" t="s">
        <v>79</v>
      </c>
      <c r="C185" s="193"/>
      <c r="D185" s="193"/>
      <c r="E185" s="193"/>
      <c r="F185" s="251"/>
      <c r="G185" s="83">
        <v>2884.6</v>
      </c>
      <c r="H185" s="85">
        <f>SUM(H186:H195)</f>
        <v>5385.42</v>
      </c>
      <c r="I185" s="85">
        <v>7804.12</v>
      </c>
      <c r="J185" s="85">
        <f>SUM(J186:J195)</f>
        <v>11562.029999999999</v>
      </c>
      <c r="K185" s="85">
        <v>7804.12</v>
      </c>
      <c r="L185" s="85">
        <f>SUM(L186:L195)</f>
        <v>13065.9</v>
      </c>
      <c r="M185" s="85">
        <v>10296.700000000001</v>
      </c>
      <c r="N185" s="87">
        <f>SUM(N186:N195)</f>
        <v>27429.22</v>
      </c>
    </row>
    <row r="186" spans="1:14" ht="38.25" x14ac:dyDescent="0.25">
      <c r="A186" s="151"/>
      <c r="B186" s="190"/>
      <c r="C186" s="204" t="s">
        <v>460</v>
      </c>
      <c r="D186" s="204" t="s">
        <v>461</v>
      </c>
      <c r="E186" s="204" t="s">
        <v>462</v>
      </c>
      <c r="F186" s="206" t="s">
        <v>191</v>
      </c>
      <c r="G186" s="234"/>
      <c r="H186" s="241">
        <v>0</v>
      </c>
      <c r="I186" s="236"/>
      <c r="J186" s="241">
        <v>333.33</v>
      </c>
      <c r="K186" s="236"/>
      <c r="L186" s="241">
        <v>666.66</v>
      </c>
      <c r="M186" s="236"/>
      <c r="N186" s="242">
        <v>1000</v>
      </c>
    </row>
    <row r="187" spans="1:14" ht="25.5" x14ac:dyDescent="0.25">
      <c r="A187" s="151"/>
      <c r="B187" s="190"/>
      <c r="C187" s="211" t="s">
        <v>463</v>
      </c>
      <c r="D187" s="211" t="s">
        <v>464</v>
      </c>
      <c r="E187" s="211" t="s">
        <v>465</v>
      </c>
      <c r="F187" s="212" t="s">
        <v>191</v>
      </c>
      <c r="G187" s="243"/>
      <c r="H187" s="244">
        <v>0</v>
      </c>
      <c r="I187" s="245"/>
      <c r="J187" s="244">
        <v>200</v>
      </c>
      <c r="K187" s="245"/>
      <c r="L187" s="244">
        <v>400</v>
      </c>
      <c r="M187" s="245"/>
      <c r="N187" s="246">
        <v>600</v>
      </c>
    </row>
    <row r="188" spans="1:14" ht="25.5" x14ac:dyDescent="0.25">
      <c r="A188" s="151"/>
      <c r="B188" s="190"/>
      <c r="C188" s="211" t="s">
        <v>466</v>
      </c>
      <c r="D188" s="211" t="s">
        <v>467</v>
      </c>
      <c r="E188" s="211" t="s">
        <v>468</v>
      </c>
      <c r="F188" s="212" t="s">
        <v>195</v>
      </c>
      <c r="G188" s="243"/>
      <c r="H188" s="244">
        <v>0</v>
      </c>
      <c r="I188" s="245"/>
      <c r="J188" s="244">
        <v>1500</v>
      </c>
      <c r="K188" s="245"/>
      <c r="L188" s="244">
        <v>1500</v>
      </c>
      <c r="M188" s="245"/>
      <c r="N188" s="246">
        <v>6680</v>
      </c>
    </row>
    <row r="189" spans="1:14" ht="25.5" x14ac:dyDescent="0.25">
      <c r="A189" s="151"/>
      <c r="B189" s="190"/>
      <c r="C189" s="211" t="s">
        <v>469</v>
      </c>
      <c r="D189" s="211" t="s">
        <v>467</v>
      </c>
      <c r="E189" s="211" t="s">
        <v>470</v>
      </c>
      <c r="F189" s="212" t="s">
        <v>195</v>
      </c>
      <c r="G189" s="243"/>
      <c r="H189" s="244">
        <v>728.5</v>
      </c>
      <c r="I189" s="245"/>
      <c r="J189" s="244">
        <v>728.5</v>
      </c>
      <c r="K189" s="245"/>
      <c r="L189" s="244">
        <v>1178.5</v>
      </c>
      <c r="M189" s="245"/>
      <c r="N189" s="246">
        <v>1693</v>
      </c>
    </row>
    <row r="190" spans="1:14" ht="38.25" x14ac:dyDescent="0.25">
      <c r="A190" s="151"/>
      <c r="B190" s="190"/>
      <c r="C190" s="211" t="s">
        <v>471</v>
      </c>
      <c r="D190" s="211" t="s">
        <v>472</v>
      </c>
      <c r="E190" s="211" t="s">
        <v>473</v>
      </c>
      <c r="F190" s="212" t="s">
        <v>191</v>
      </c>
      <c r="G190" s="243"/>
      <c r="H190" s="244">
        <v>1464</v>
      </c>
      <c r="I190" s="245"/>
      <c r="J190" s="244">
        <v>1464</v>
      </c>
      <c r="K190" s="245"/>
      <c r="L190" s="244">
        <v>1464</v>
      </c>
      <c r="M190" s="245"/>
      <c r="N190" s="246">
        <v>1464</v>
      </c>
    </row>
    <row r="191" spans="1:14" ht="51" x14ac:dyDescent="0.25">
      <c r="A191" s="151"/>
      <c r="B191" s="190"/>
      <c r="C191" s="211" t="s">
        <v>474</v>
      </c>
      <c r="D191" s="211" t="s">
        <v>472</v>
      </c>
      <c r="E191" s="211" t="s">
        <v>473</v>
      </c>
      <c r="F191" s="212" t="s">
        <v>195</v>
      </c>
      <c r="G191" s="243"/>
      <c r="H191" s="244">
        <v>0</v>
      </c>
      <c r="I191" s="245"/>
      <c r="J191" s="244">
        <v>1622.74</v>
      </c>
      <c r="K191" s="245"/>
      <c r="L191" s="244">
        <v>1622.74</v>
      </c>
      <c r="M191" s="245"/>
      <c r="N191" s="246">
        <v>1622.74</v>
      </c>
    </row>
    <row r="192" spans="1:14" ht="25.5" x14ac:dyDescent="0.25">
      <c r="A192" s="151"/>
      <c r="B192" s="190"/>
      <c r="C192" s="211" t="s">
        <v>475</v>
      </c>
      <c r="D192" s="211" t="s">
        <v>476</v>
      </c>
      <c r="E192" s="211" t="s">
        <v>477</v>
      </c>
      <c r="F192" s="212" t="s">
        <v>191</v>
      </c>
      <c r="G192" s="243"/>
      <c r="H192" s="244">
        <v>0</v>
      </c>
      <c r="I192" s="245"/>
      <c r="J192" s="244">
        <v>520.54</v>
      </c>
      <c r="K192" s="245"/>
      <c r="L192" s="244">
        <v>1041.08</v>
      </c>
      <c r="M192" s="245"/>
      <c r="N192" s="246">
        <v>1561.61</v>
      </c>
    </row>
    <row r="193" spans="1:14" ht="38.25" x14ac:dyDescent="0.25">
      <c r="A193" s="151"/>
      <c r="B193" s="190"/>
      <c r="C193" s="211" t="s">
        <v>478</v>
      </c>
      <c r="D193" s="211" t="s">
        <v>472</v>
      </c>
      <c r="E193" s="211" t="s">
        <v>473</v>
      </c>
      <c r="F193" s="212" t="s">
        <v>195</v>
      </c>
      <c r="G193" s="243"/>
      <c r="H193" s="244">
        <v>1114.27</v>
      </c>
      <c r="I193" s="245"/>
      <c r="J193" s="244">
        <v>3114.27</v>
      </c>
      <c r="K193" s="245"/>
      <c r="L193" s="244">
        <v>3114.27</v>
      </c>
      <c r="M193" s="245"/>
      <c r="N193" s="246">
        <v>5314.27</v>
      </c>
    </row>
    <row r="194" spans="1:14" ht="25.5" x14ac:dyDescent="0.25">
      <c r="A194" s="151"/>
      <c r="B194" s="190"/>
      <c r="C194" s="211" t="s">
        <v>479</v>
      </c>
      <c r="D194" s="211" t="s">
        <v>472</v>
      </c>
      <c r="E194" s="211" t="s">
        <v>473</v>
      </c>
      <c r="F194" s="212" t="s">
        <v>195</v>
      </c>
      <c r="G194" s="243"/>
      <c r="H194" s="244">
        <v>2078.65</v>
      </c>
      <c r="I194" s="245"/>
      <c r="J194" s="244">
        <v>2078.65</v>
      </c>
      <c r="K194" s="245"/>
      <c r="L194" s="244">
        <v>2078.65</v>
      </c>
      <c r="M194" s="245"/>
      <c r="N194" s="246">
        <v>6393.6</v>
      </c>
    </row>
    <row r="195" spans="1:14" ht="25.5" x14ac:dyDescent="0.25">
      <c r="A195" s="151"/>
      <c r="B195" s="190"/>
      <c r="C195" s="191" t="s">
        <v>480</v>
      </c>
      <c r="D195" s="191" t="s">
        <v>481</v>
      </c>
      <c r="E195" s="191" t="s">
        <v>482</v>
      </c>
      <c r="F195" s="195" t="s">
        <v>195</v>
      </c>
      <c r="G195" s="233"/>
      <c r="H195" s="237">
        <v>0</v>
      </c>
      <c r="I195" s="235"/>
      <c r="J195" s="237">
        <v>0</v>
      </c>
      <c r="K195" s="235"/>
      <c r="L195" s="237">
        <v>0</v>
      </c>
      <c r="M195" s="235"/>
      <c r="N195" s="239">
        <v>1100</v>
      </c>
    </row>
    <row r="196" spans="1:14" x14ac:dyDescent="0.25">
      <c r="A196" s="154" t="s">
        <v>62</v>
      </c>
      <c r="B196" s="156" t="s">
        <v>127</v>
      </c>
      <c r="C196" s="192"/>
      <c r="D196" s="192"/>
      <c r="E196" s="192"/>
      <c r="F196" s="249"/>
      <c r="G196" s="75">
        <f>SUM(G103:G185)</f>
        <v>47806.86</v>
      </c>
      <c r="H196" s="76">
        <f>SUM(H185,H182,H181,H177,H176,H175,H154,H111,H108,H103)</f>
        <v>59679.479999999996</v>
      </c>
      <c r="I196" s="76">
        <f>SUM(I185,I182,I181,I177,I176,I175,I154,I111,I108,I103)</f>
        <v>100763.09000000001</v>
      </c>
      <c r="J196" s="76">
        <f>SUM(J185,J182,J181,J177,J176,J175,J154,J111,J108,J103)</f>
        <v>131111.99</v>
      </c>
      <c r="K196" s="76">
        <f>SUM(K185,K182,K181,K177,K176,K175,K154,K111,K108,K103)</f>
        <v>160773.10999999999</v>
      </c>
      <c r="L196" s="76">
        <f>SUM(L185,L182,L181,L177,L176,L175,L154,L111,L108,L103)</f>
        <v>186245.13000000003</v>
      </c>
      <c r="M196" s="76">
        <f>SUM(M103:M185)</f>
        <v>218710.35000000003</v>
      </c>
      <c r="N196" s="77">
        <f>SUM(N185,N182,N181,N177,N176,N175,N154,N111,N108,N103)</f>
        <v>319714.09999999998</v>
      </c>
    </row>
    <row r="197" spans="1:14" x14ac:dyDescent="0.25">
      <c r="A197" s="151" t="s">
        <v>83</v>
      </c>
      <c r="B197" s="150" t="s">
        <v>82</v>
      </c>
      <c r="C197" s="152"/>
      <c r="D197" s="152"/>
      <c r="E197" s="152"/>
      <c r="F197" s="165"/>
      <c r="G197" s="71"/>
      <c r="H197" s="73"/>
      <c r="I197" s="85"/>
      <c r="J197" s="85"/>
      <c r="K197" s="85"/>
      <c r="L197" s="85"/>
      <c r="M197" s="85"/>
      <c r="N197" s="169"/>
    </row>
    <row r="198" spans="1:14" x14ac:dyDescent="0.25">
      <c r="A198" s="151" t="s">
        <v>85</v>
      </c>
      <c r="B198" s="150" t="s">
        <v>84</v>
      </c>
      <c r="C198" s="203"/>
      <c r="D198" s="203"/>
      <c r="E198" s="203"/>
      <c r="F198" s="264"/>
      <c r="G198" s="166"/>
      <c r="H198" s="167">
        <f>SUM(H199:H201)</f>
        <v>19050.98</v>
      </c>
      <c r="I198" s="167"/>
      <c r="J198" s="167">
        <f>SUM(J199:J201)</f>
        <v>20550.98</v>
      </c>
      <c r="K198" s="167"/>
      <c r="L198" s="167">
        <f>SUM(L199:L201)</f>
        <v>20550.98</v>
      </c>
      <c r="M198" s="167">
        <v>2532</v>
      </c>
      <c r="N198" s="168">
        <f>SUM(N199:N201)</f>
        <v>29098.27</v>
      </c>
    </row>
    <row r="199" spans="1:14" ht="25.5" x14ac:dyDescent="0.25">
      <c r="A199" s="151"/>
      <c r="B199" s="190"/>
      <c r="C199" s="204" t="s">
        <v>483</v>
      </c>
      <c r="D199" s="204" t="s">
        <v>484</v>
      </c>
      <c r="E199" s="204" t="s">
        <v>485</v>
      </c>
      <c r="F199" s="206" t="s">
        <v>195</v>
      </c>
      <c r="G199" s="253"/>
      <c r="H199" s="258">
        <v>0</v>
      </c>
      <c r="I199" s="255"/>
      <c r="J199" s="258">
        <v>0</v>
      </c>
      <c r="K199" s="255"/>
      <c r="L199" s="258">
        <v>0</v>
      </c>
      <c r="M199" s="255"/>
      <c r="N199" s="259">
        <v>2000</v>
      </c>
    </row>
    <row r="200" spans="1:14" ht="89.25" x14ac:dyDescent="0.25">
      <c r="A200" s="151"/>
      <c r="B200" s="190"/>
      <c r="C200" s="211" t="s">
        <v>486</v>
      </c>
      <c r="D200" s="211" t="s">
        <v>484</v>
      </c>
      <c r="E200" s="211" t="s">
        <v>487</v>
      </c>
      <c r="F200" s="212" t="s">
        <v>195</v>
      </c>
      <c r="G200" s="260"/>
      <c r="H200" s="261">
        <v>19050.98</v>
      </c>
      <c r="I200" s="262"/>
      <c r="J200" s="261">
        <v>20550.98</v>
      </c>
      <c r="K200" s="262"/>
      <c r="L200" s="261">
        <v>20550.98</v>
      </c>
      <c r="M200" s="262"/>
      <c r="N200" s="263">
        <v>22098.27</v>
      </c>
    </row>
    <row r="201" spans="1:14" ht="25.5" x14ac:dyDescent="0.25">
      <c r="A201" s="151"/>
      <c r="B201" s="190"/>
      <c r="C201" s="191" t="s">
        <v>488</v>
      </c>
      <c r="D201" s="191" t="s">
        <v>484</v>
      </c>
      <c r="E201" s="191" t="s">
        <v>489</v>
      </c>
      <c r="F201" s="195" t="s">
        <v>195</v>
      </c>
      <c r="G201" s="252"/>
      <c r="H201" s="256">
        <v>0</v>
      </c>
      <c r="I201" s="254"/>
      <c r="J201" s="256">
        <v>0</v>
      </c>
      <c r="K201" s="254"/>
      <c r="L201" s="256">
        <v>0</v>
      </c>
      <c r="M201" s="254"/>
      <c r="N201" s="257">
        <v>5000</v>
      </c>
    </row>
    <row r="202" spans="1:14" x14ac:dyDescent="0.25">
      <c r="A202" s="151" t="s">
        <v>86</v>
      </c>
      <c r="B202" s="150" t="s">
        <v>0</v>
      </c>
      <c r="C202" s="193"/>
      <c r="D202" s="193"/>
      <c r="E202" s="193"/>
      <c r="F202" s="251"/>
      <c r="G202" s="83"/>
      <c r="H202" s="85">
        <v>0</v>
      </c>
      <c r="I202" s="85"/>
      <c r="J202" s="85">
        <v>0</v>
      </c>
      <c r="K202" s="85"/>
      <c r="L202" s="85">
        <v>0</v>
      </c>
      <c r="M202" s="85"/>
      <c r="N202" s="87">
        <v>745.24</v>
      </c>
    </row>
    <row r="203" spans="1:14" ht="89.25" x14ac:dyDescent="0.25">
      <c r="A203" s="151"/>
      <c r="B203" s="190"/>
      <c r="C203" s="193" t="s">
        <v>490</v>
      </c>
      <c r="D203" s="193" t="s">
        <v>491</v>
      </c>
      <c r="E203" s="193" t="s">
        <v>492</v>
      </c>
      <c r="F203" s="197" t="s">
        <v>195</v>
      </c>
      <c r="G203" s="83"/>
      <c r="H203" s="238">
        <v>0</v>
      </c>
      <c r="I203" s="85"/>
      <c r="J203" s="238">
        <v>0</v>
      </c>
      <c r="K203" s="85"/>
      <c r="L203" s="238">
        <v>0</v>
      </c>
      <c r="M203" s="85"/>
      <c r="N203" s="240">
        <v>745.24</v>
      </c>
    </row>
    <row r="204" spans="1:14" x14ac:dyDescent="0.25">
      <c r="A204" s="151" t="s">
        <v>87</v>
      </c>
      <c r="B204" s="150" t="s">
        <v>1</v>
      </c>
      <c r="C204" s="192"/>
      <c r="D204" s="192"/>
      <c r="E204" s="192"/>
      <c r="F204" s="249"/>
      <c r="G204" s="83"/>
      <c r="H204" s="85"/>
      <c r="I204" s="85"/>
      <c r="J204" s="85"/>
      <c r="K204" s="85"/>
      <c r="L204" s="85"/>
      <c r="M204" s="85"/>
      <c r="N204" s="87"/>
    </row>
    <row r="205" spans="1:14" x14ac:dyDescent="0.25">
      <c r="A205" s="151" t="s">
        <v>89</v>
      </c>
      <c r="B205" s="150" t="s">
        <v>88</v>
      </c>
      <c r="C205" s="203"/>
      <c r="D205" s="203"/>
      <c r="E205" s="203"/>
      <c r="F205" s="264"/>
      <c r="G205" s="170">
        <v>58054.57</v>
      </c>
      <c r="H205" s="171">
        <f>SUM(H206:H211)</f>
        <v>0</v>
      </c>
      <c r="I205" s="171">
        <v>58054.57</v>
      </c>
      <c r="J205" s="171">
        <f>SUM(J206:J211)</f>
        <v>6305.6</v>
      </c>
      <c r="K205" s="171">
        <v>63495.77</v>
      </c>
      <c r="L205" s="171">
        <f>SUM(L206:L211)</f>
        <v>6305.6</v>
      </c>
      <c r="M205" s="171">
        <v>111710.86</v>
      </c>
      <c r="N205" s="172">
        <f>SUM(N206:N211)</f>
        <v>377419.82</v>
      </c>
    </row>
    <row r="206" spans="1:14" ht="25.5" x14ac:dyDescent="0.25">
      <c r="A206" s="151"/>
      <c r="B206" s="190"/>
      <c r="C206" s="204" t="s">
        <v>493</v>
      </c>
      <c r="D206" s="204" t="s">
        <v>494</v>
      </c>
      <c r="E206" s="204" t="s">
        <v>495</v>
      </c>
      <c r="F206" s="206" t="s">
        <v>195</v>
      </c>
      <c r="G206" s="266"/>
      <c r="H206" s="271">
        <v>0</v>
      </c>
      <c r="I206" s="268"/>
      <c r="J206" s="271">
        <v>1805.6</v>
      </c>
      <c r="K206" s="268"/>
      <c r="L206" s="271">
        <v>1805.6</v>
      </c>
      <c r="M206" s="268"/>
      <c r="N206" s="272">
        <v>1805.6</v>
      </c>
    </row>
    <row r="207" spans="1:14" ht="89.25" x14ac:dyDescent="0.25">
      <c r="A207" s="151"/>
      <c r="B207" s="190"/>
      <c r="C207" s="211" t="s">
        <v>496</v>
      </c>
      <c r="D207" s="211" t="s">
        <v>494</v>
      </c>
      <c r="E207" s="211" t="s">
        <v>495</v>
      </c>
      <c r="F207" s="212" t="s">
        <v>195</v>
      </c>
      <c r="G207" s="273"/>
      <c r="H207" s="274">
        <v>0</v>
      </c>
      <c r="I207" s="275"/>
      <c r="J207" s="274">
        <v>0</v>
      </c>
      <c r="K207" s="275"/>
      <c r="L207" s="274">
        <v>0</v>
      </c>
      <c r="M207" s="275"/>
      <c r="N207" s="276">
        <v>4586.8900000000003</v>
      </c>
    </row>
    <row r="208" spans="1:14" ht="25.5" x14ac:dyDescent="0.25">
      <c r="A208" s="151"/>
      <c r="B208" s="190"/>
      <c r="C208" s="211" t="s">
        <v>497</v>
      </c>
      <c r="D208" s="211" t="s">
        <v>494</v>
      </c>
      <c r="E208" s="211" t="s">
        <v>495</v>
      </c>
      <c r="F208" s="212" t="s">
        <v>195</v>
      </c>
      <c r="G208" s="273"/>
      <c r="H208" s="274">
        <v>0</v>
      </c>
      <c r="I208" s="275"/>
      <c r="J208" s="274">
        <v>0</v>
      </c>
      <c r="K208" s="275"/>
      <c r="L208" s="274">
        <v>0</v>
      </c>
      <c r="M208" s="275"/>
      <c r="N208" s="276">
        <v>1455.78</v>
      </c>
    </row>
    <row r="209" spans="1:14" ht="25.5" x14ac:dyDescent="0.25">
      <c r="A209" s="151"/>
      <c r="B209" s="190"/>
      <c r="C209" s="211" t="s">
        <v>498</v>
      </c>
      <c r="D209" s="211" t="s">
        <v>494</v>
      </c>
      <c r="E209" s="211" t="s">
        <v>495</v>
      </c>
      <c r="F209" s="212" t="s">
        <v>195</v>
      </c>
      <c r="G209" s="273"/>
      <c r="H209" s="274">
        <v>0</v>
      </c>
      <c r="I209" s="275"/>
      <c r="J209" s="274">
        <v>4500</v>
      </c>
      <c r="K209" s="275"/>
      <c r="L209" s="274">
        <v>4500</v>
      </c>
      <c r="M209" s="275"/>
      <c r="N209" s="276">
        <v>14016</v>
      </c>
    </row>
    <row r="210" spans="1:14" ht="38.25" x14ac:dyDescent="0.25">
      <c r="A210" s="151"/>
      <c r="B210" s="190"/>
      <c r="C210" s="211" t="s">
        <v>499</v>
      </c>
      <c r="D210" s="211" t="s">
        <v>494</v>
      </c>
      <c r="E210" s="211" t="s">
        <v>495</v>
      </c>
      <c r="F210" s="212" t="s">
        <v>195</v>
      </c>
      <c r="G210" s="273"/>
      <c r="H210" s="274">
        <v>0</v>
      </c>
      <c r="I210" s="275"/>
      <c r="J210" s="274">
        <v>0</v>
      </c>
      <c r="K210" s="275"/>
      <c r="L210" s="274">
        <v>0</v>
      </c>
      <c r="M210" s="275"/>
      <c r="N210" s="276">
        <v>300000</v>
      </c>
    </row>
    <row r="211" spans="1:14" ht="51" x14ac:dyDescent="0.25">
      <c r="A211" s="151"/>
      <c r="B211" s="190"/>
      <c r="C211" s="191" t="s">
        <v>500</v>
      </c>
      <c r="D211" s="191" t="s">
        <v>494</v>
      </c>
      <c r="E211" s="191" t="s">
        <v>495</v>
      </c>
      <c r="F211" s="195" t="s">
        <v>195</v>
      </c>
      <c r="G211" s="265"/>
      <c r="H211" s="269">
        <v>0</v>
      </c>
      <c r="I211" s="267"/>
      <c r="J211" s="269">
        <v>0</v>
      </c>
      <c r="K211" s="267"/>
      <c r="L211" s="269">
        <v>0</v>
      </c>
      <c r="M211" s="267"/>
      <c r="N211" s="270">
        <v>55555.55</v>
      </c>
    </row>
    <row r="212" spans="1:14" x14ac:dyDescent="0.25">
      <c r="A212" s="154" t="s">
        <v>81</v>
      </c>
      <c r="B212" s="156" t="s">
        <v>126</v>
      </c>
      <c r="C212" s="192"/>
      <c r="D212" s="192"/>
      <c r="E212" s="192"/>
      <c r="F212" s="249"/>
      <c r="G212" s="75">
        <f>SUM(G197:G205)</f>
        <v>58054.57</v>
      </c>
      <c r="H212" s="76">
        <f>SUM(H205,H204,H202,H198,H197)</f>
        <v>19050.98</v>
      </c>
      <c r="I212" s="76">
        <f>SUM(I197:I205)</f>
        <v>58054.57</v>
      </c>
      <c r="J212" s="76">
        <f>SUM(J205,J204,J202,J198,J197)</f>
        <v>26856.58</v>
      </c>
      <c r="K212" s="76">
        <f>SUM(K197:K205)</f>
        <v>63495.77</v>
      </c>
      <c r="L212" s="76">
        <f>SUM(L205,L204,L202,L198,L197)</f>
        <v>26856.58</v>
      </c>
      <c r="M212" s="76">
        <f>SUM(M197:M205)</f>
        <v>114242.86</v>
      </c>
      <c r="N212" s="77">
        <f>SUM(N205,N204,N202,N198,N197)</f>
        <v>407263.33</v>
      </c>
    </row>
    <row r="213" spans="1:14" x14ac:dyDescent="0.25">
      <c r="A213" s="151" t="s">
        <v>92</v>
      </c>
      <c r="B213" s="150" t="s">
        <v>91</v>
      </c>
      <c r="C213" s="152"/>
      <c r="D213" s="152"/>
      <c r="E213" s="152"/>
      <c r="F213" s="165"/>
      <c r="G213" s="83"/>
      <c r="H213" s="85"/>
      <c r="I213" s="85"/>
      <c r="J213" s="85"/>
      <c r="K213" s="85"/>
      <c r="L213" s="85"/>
      <c r="M213" s="85"/>
      <c r="N213" s="87"/>
    </row>
    <row r="214" spans="1:14" x14ac:dyDescent="0.25">
      <c r="A214" s="151" t="s">
        <v>94</v>
      </c>
      <c r="B214" s="150" t="s">
        <v>93</v>
      </c>
      <c r="C214" s="152"/>
      <c r="D214" s="152"/>
      <c r="E214" s="152"/>
      <c r="F214" s="165"/>
      <c r="G214" s="83"/>
      <c r="H214" s="85"/>
      <c r="I214" s="85"/>
      <c r="J214" s="85"/>
      <c r="K214" s="85"/>
      <c r="L214" s="85"/>
      <c r="M214" s="85"/>
      <c r="N214" s="87"/>
    </row>
    <row r="215" spans="1:14" x14ac:dyDescent="0.25">
      <c r="A215" s="151" t="s">
        <v>96</v>
      </c>
      <c r="B215" s="150" t="s">
        <v>95</v>
      </c>
      <c r="C215" s="152"/>
      <c r="D215" s="152"/>
      <c r="E215" s="152"/>
      <c r="F215" s="165"/>
      <c r="G215" s="83"/>
      <c r="H215" s="85"/>
      <c r="I215" s="85"/>
      <c r="J215" s="85"/>
      <c r="K215" s="85"/>
      <c r="L215" s="85"/>
      <c r="M215" s="85"/>
      <c r="N215" s="87"/>
    </row>
    <row r="216" spans="1:14" x14ac:dyDescent="0.25">
      <c r="A216" s="151" t="s">
        <v>98</v>
      </c>
      <c r="B216" s="150" t="s">
        <v>97</v>
      </c>
      <c r="C216" s="152"/>
      <c r="D216" s="152"/>
      <c r="E216" s="152"/>
      <c r="F216" s="165"/>
      <c r="G216" s="83"/>
      <c r="H216" s="85"/>
      <c r="I216" s="85"/>
      <c r="J216" s="85"/>
      <c r="K216" s="85"/>
      <c r="L216" s="85"/>
      <c r="M216" s="85"/>
      <c r="N216" s="87"/>
    </row>
    <row r="217" spans="1:14" x14ac:dyDescent="0.25">
      <c r="A217" s="154" t="s">
        <v>90</v>
      </c>
      <c r="B217" s="156" t="s">
        <v>125</v>
      </c>
      <c r="C217" s="152"/>
      <c r="D217" s="152"/>
      <c r="E217" s="152"/>
      <c r="F217" s="165"/>
      <c r="G217" s="75">
        <f>SUM(G213:G216)</f>
        <v>0</v>
      </c>
      <c r="H217" s="173">
        <f>SUM(H216,H215,H214,H213)</f>
        <v>0</v>
      </c>
      <c r="I217" s="173">
        <f>SUM(I213:I216)</f>
        <v>0</v>
      </c>
      <c r="J217" s="173">
        <f>SUM(J216,J215,J214,J213)</f>
        <v>0</v>
      </c>
      <c r="K217" s="173">
        <f>SUM(K213:K216)</f>
        <v>0</v>
      </c>
      <c r="L217" s="173">
        <f>SUM(L216,L215,L214,L213)</f>
        <v>0</v>
      </c>
      <c r="M217" s="173">
        <f>SUM(M213:M216)</f>
        <v>0</v>
      </c>
      <c r="N217" s="174">
        <f>SUM(N216,N215,N214,N213)</f>
        <v>0</v>
      </c>
    </row>
    <row r="218" spans="1:14" x14ac:dyDescent="0.25">
      <c r="A218" s="151" t="s">
        <v>101</v>
      </c>
      <c r="B218" s="150" t="s">
        <v>100</v>
      </c>
      <c r="C218" s="152"/>
      <c r="D218" s="152"/>
      <c r="E218" s="152"/>
      <c r="F218" s="165"/>
      <c r="G218" s="83"/>
      <c r="H218" s="85"/>
      <c r="I218" s="85"/>
      <c r="J218" s="85"/>
      <c r="K218" s="85"/>
      <c r="L218" s="85"/>
      <c r="M218" s="85"/>
      <c r="N218" s="87"/>
    </row>
    <row r="219" spans="1:14" x14ac:dyDescent="0.25">
      <c r="A219" s="151" t="s">
        <v>103</v>
      </c>
      <c r="B219" s="150" t="s">
        <v>102</v>
      </c>
      <c r="C219" s="152"/>
      <c r="D219" s="152"/>
      <c r="E219" s="152"/>
      <c r="F219" s="165"/>
      <c r="G219" s="83"/>
      <c r="H219" s="85"/>
      <c r="I219" s="85"/>
      <c r="J219" s="85"/>
      <c r="K219" s="85"/>
      <c r="L219" s="85"/>
      <c r="M219" s="85"/>
      <c r="N219" s="87"/>
    </row>
    <row r="220" spans="1:14" x14ac:dyDescent="0.25">
      <c r="A220" s="151" t="s">
        <v>105</v>
      </c>
      <c r="B220" s="150" t="s">
        <v>104</v>
      </c>
      <c r="C220" s="203"/>
      <c r="D220" s="203"/>
      <c r="E220" s="203"/>
      <c r="F220" s="264"/>
      <c r="G220" s="83"/>
      <c r="H220" s="85">
        <v>0</v>
      </c>
      <c r="I220" s="85"/>
      <c r="J220" s="85">
        <v>7641.2</v>
      </c>
      <c r="K220" s="85">
        <v>13428.94</v>
      </c>
      <c r="L220" s="85">
        <v>7641.2</v>
      </c>
      <c r="M220" s="85">
        <v>27214.43</v>
      </c>
      <c r="N220" s="87">
        <v>12353.61</v>
      </c>
    </row>
    <row r="221" spans="1:14" ht="51" x14ac:dyDescent="0.25">
      <c r="A221" s="151"/>
      <c r="B221" s="190"/>
      <c r="C221" s="193" t="s">
        <v>501</v>
      </c>
      <c r="D221" s="193" t="s">
        <v>502</v>
      </c>
      <c r="E221" s="193" t="s">
        <v>503</v>
      </c>
      <c r="F221" s="197" t="s">
        <v>195</v>
      </c>
      <c r="G221" s="83"/>
      <c r="H221" s="238">
        <v>0</v>
      </c>
      <c r="I221" s="85"/>
      <c r="J221" s="238">
        <v>7641.2</v>
      </c>
      <c r="K221" s="85"/>
      <c r="L221" s="238">
        <v>7641.2</v>
      </c>
      <c r="M221" s="85"/>
      <c r="N221" s="240">
        <v>12353.61</v>
      </c>
    </row>
    <row r="222" spans="1:14" x14ac:dyDescent="0.25">
      <c r="A222" s="151" t="s">
        <v>107</v>
      </c>
      <c r="B222" s="150" t="s">
        <v>106</v>
      </c>
      <c r="C222" s="192"/>
      <c r="D222" s="192"/>
      <c r="E222" s="192"/>
      <c r="F222" s="249"/>
      <c r="G222" s="83"/>
      <c r="H222" s="85"/>
      <c r="I222" s="85"/>
      <c r="J222" s="85"/>
      <c r="K222" s="85"/>
      <c r="L222" s="85"/>
      <c r="M222" s="85"/>
      <c r="N222" s="87"/>
    </row>
    <row r="223" spans="1:14" x14ac:dyDescent="0.25">
      <c r="A223" s="151" t="s">
        <v>109</v>
      </c>
      <c r="B223" s="150" t="s">
        <v>108</v>
      </c>
      <c r="C223" s="152"/>
      <c r="D223" s="152"/>
      <c r="E223" s="152"/>
      <c r="F223" s="165"/>
      <c r="G223" s="83"/>
      <c r="H223" s="85"/>
      <c r="I223" s="85"/>
      <c r="J223" s="85"/>
      <c r="K223" s="85"/>
      <c r="L223" s="85"/>
      <c r="M223" s="85"/>
      <c r="N223" s="87"/>
    </row>
    <row r="224" spans="1:14" x14ac:dyDescent="0.25">
      <c r="A224" s="154" t="s">
        <v>99</v>
      </c>
      <c r="B224" s="156" t="s">
        <v>124</v>
      </c>
      <c r="C224" s="152"/>
      <c r="D224" s="152"/>
      <c r="E224" s="152"/>
      <c r="F224" s="165"/>
      <c r="G224" s="175">
        <f>SUM(G218:G223)</f>
        <v>0</v>
      </c>
      <c r="H224" s="173">
        <f>SUM(H223,H222,H220,H219,H218)</f>
        <v>0</v>
      </c>
      <c r="I224" s="173">
        <f>SUM(I218:I223)</f>
        <v>0</v>
      </c>
      <c r="J224" s="173">
        <f>SUM(J223,J222,J220,J219,J218)</f>
        <v>7641.2</v>
      </c>
      <c r="K224" s="173">
        <f>SUM(K223,K222,K220,K219,K218)</f>
        <v>13428.94</v>
      </c>
      <c r="L224" s="173">
        <f>SUM(L223,L222,L220,L219,L218)</f>
        <v>7641.2</v>
      </c>
      <c r="M224" s="173">
        <f>SUM(M223,M222,M220,M219,M218)</f>
        <v>27214.43</v>
      </c>
      <c r="N224" s="174">
        <f>SUM(N223,N222,N220,N219,N218)</f>
        <v>12353.61</v>
      </c>
    </row>
    <row r="225" spans="1:14" x14ac:dyDescent="0.25">
      <c r="A225" s="151" t="s">
        <v>168</v>
      </c>
      <c r="B225" s="176" t="s">
        <v>175</v>
      </c>
      <c r="C225" s="177"/>
      <c r="D225" s="177"/>
      <c r="E225" s="177"/>
      <c r="F225" s="178"/>
      <c r="G225" s="83"/>
      <c r="H225" s="85"/>
      <c r="I225" s="85"/>
      <c r="J225" s="85"/>
      <c r="K225" s="85"/>
      <c r="L225" s="85"/>
      <c r="M225" s="85"/>
      <c r="N225" s="87"/>
    </row>
    <row r="226" spans="1:14" ht="30" x14ac:dyDescent="0.25">
      <c r="A226" s="154" t="s">
        <v>176</v>
      </c>
      <c r="B226" s="179" t="s">
        <v>128</v>
      </c>
      <c r="C226" s="177"/>
      <c r="D226" s="177"/>
      <c r="E226" s="177"/>
      <c r="F226" s="178"/>
      <c r="G226" s="180">
        <f t="shared" ref="G226:N226" si="8">G225</f>
        <v>0</v>
      </c>
      <c r="H226" s="181">
        <f t="shared" si="8"/>
        <v>0</v>
      </c>
      <c r="I226" s="181">
        <f t="shared" si="8"/>
        <v>0</v>
      </c>
      <c r="J226" s="181">
        <f t="shared" si="8"/>
        <v>0</v>
      </c>
      <c r="K226" s="181">
        <f t="shared" si="8"/>
        <v>0</v>
      </c>
      <c r="L226" s="181">
        <f t="shared" si="8"/>
        <v>0</v>
      </c>
      <c r="M226" s="181">
        <f t="shared" si="8"/>
        <v>0</v>
      </c>
      <c r="N226" s="182">
        <f t="shared" si="8"/>
        <v>0</v>
      </c>
    </row>
    <row r="227" spans="1:14" x14ac:dyDescent="0.25">
      <c r="A227" s="151" t="s">
        <v>112</v>
      </c>
      <c r="B227" s="150" t="s">
        <v>111</v>
      </c>
      <c r="C227" s="203"/>
      <c r="D227" s="203"/>
      <c r="E227" s="203"/>
      <c r="F227" s="264"/>
      <c r="G227" s="83">
        <v>13873.86</v>
      </c>
      <c r="H227" s="85">
        <f>SUM(H228:H232)</f>
        <v>9412.4700000000012</v>
      </c>
      <c r="I227" s="85">
        <v>21868.77</v>
      </c>
      <c r="J227" s="85">
        <f>SUM(J228:J232)</f>
        <v>24415.45</v>
      </c>
      <c r="K227" s="85">
        <v>27088.57</v>
      </c>
      <c r="L227" s="85">
        <f>SUM(L228:L232)</f>
        <v>39418.43</v>
      </c>
      <c r="M227" s="85">
        <v>45734.8</v>
      </c>
      <c r="N227" s="87">
        <f>SUM(N228:N232)</f>
        <v>115500</v>
      </c>
    </row>
    <row r="228" spans="1:14" ht="38.25" x14ac:dyDescent="0.25">
      <c r="A228" s="151"/>
      <c r="B228" s="190"/>
      <c r="C228" s="204" t="s">
        <v>504</v>
      </c>
      <c r="D228" s="204" t="s">
        <v>505</v>
      </c>
      <c r="E228" s="204" t="s">
        <v>506</v>
      </c>
      <c r="F228" s="206" t="s">
        <v>282</v>
      </c>
      <c r="G228" s="234"/>
      <c r="H228" s="241">
        <v>737.22</v>
      </c>
      <c r="I228" s="236"/>
      <c r="J228" s="241">
        <v>1566.05</v>
      </c>
      <c r="K228" s="236"/>
      <c r="L228" s="241">
        <v>2394.88</v>
      </c>
      <c r="M228" s="236"/>
      <c r="N228" s="242">
        <v>3500</v>
      </c>
    </row>
    <row r="229" spans="1:14" ht="38.25" x14ac:dyDescent="0.25">
      <c r="A229" s="151"/>
      <c r="B229" s="190"/>
      <c r="C229" s="211" t="s">
        <v>507</v>
      </c>
      <c r="D229" s="211" t="s">
        <v>508</v>
      </c>
      <c r="E229" s="211" t="s">
        <v>509</v>
      </c>
      <c r="F229" s="212" t="s">
        <v>282</v>
      </c>
      <c r="G229" s="243"/>
      <c r="H229" s="244">
        <v>2800.67</v>
      </c>
      <c r="I229" s="245"/>
      <c r="J229" s="244">
        <v>6460.47</v>
      </c>
      <c r="K229" s="245"/>
      <c r="L229" s="244">
        <v>10120.27</v>
      </c>
      <c r="M229" s="245"/>
      <c r="N229" s="246">
        <v>15000</v>
      </c>
    </row>
    <row r="230" spans="1:14" ht="38.25" x14ac:dyDescent="0.25">
      <c r="A230" s="151"/>
      <c r="B230" s="190"/>
      <c r="C230" s="211" t="s">
        <v>510</v>
      </c>
      <c r="D230" s="211" t="s">
        <v>511</v>
      </c>
      <c r="E230" s="211" t="s">
        <v>512</v>
      </c>
      <c r="F230" s="212" t="s">
        <v>191</v>
      </c>
      <c r="G230" s="243"/>
      <c r="H230" s="244">
        <v>456.94</v>
      </c>
      <c r="I230" s="245"/>
      <c r="J230" s="244">
        <v>2971.29</v>
      </c>
      <c r="K230" s="245"/>
      <c r="L230" s="244">
        <v>5485.64</v>
      </c>
      <c r="M230" s="245"/>
      <c r="N230" s="246">
        <v>8000</v>
      </c>
    </row>
    <row r="231" spans="1:14" ht="38.25" x14ac:dyDescent="0.25">
      <c r="A231" s="151"/>
      <c r="B231" s="190"/>
      <c r="C231" s="211" t="s">
        <v>513</v>
      </c>
      <c r="D231" s="211" t="s">
        <v>514</v>
      </c>
      <c r="E231" s="211" t="s">
        <v>515</v>
      </c>
      <c r="F231" s="212" t="s">
        <v>195</v>
      </c>
      <c r="G231" s="243"/>
      <c r="H231" s="244">
        <v>4417.6400000000003</v>
      </c>
      <c r="I231" s="245"/>
      <c r="J231" s="244">
        <v>11417.64</v>
      </c>
      <c r="K231" s="245"/>
      <c r="L231" s="244">
        <v>18417.64</v>
      </c>
      <c r="M231" s="245"/>
      <c r="N231" s="246">
        <v>85000</v>
      </c>
    </row>
    <row r="232" spans="1:14" ht="25.5" x14ac:dyDescent="0.25">
      <c r="A232" s="151"/>
      <c r="B232" s="190"/>
      <c r="C232" s="191" t="s">
        <v>516</v>
      </c>
      <c r="D232" s="191" t="s">
        <v>517</v>
      </c>
      <c r="E232" s="191" t="s">
        <v>518</v>
      </c>
      <c r="F232" s="195" t="s">
        <v>191</v>
      </c>
      <c r="G232" s="233"/>
      <c r="H232" s="237">
        <v>1000</v>
      </c>
      <c r="I232" s="235"/>
      <c r="J232" s="237">
        <v>2000</v>
      </c>
      <c r="K232" s="235"/>
      <c r="L232" s="237">
        <v>3000</v>
      </c>
      <c r="M232" s="235"/>
      <c r="N232" s="239">
        <v>4000</v>
      </c>
    </row>
    <row r="233" spans="1:14" x14ac:dyDescent="0.25">
      <c r="A233" s="151" t="s">
        <v>114</v>
      </c>
      <c r="B233" s="150" t="s">
        <v>113</v>
      </c>
      <c r="C233" s="193"/>
      <c r="D233" s="193"/>
      <c r="E233" s="193"/>
      <c r="F233" s="251"/>
      <c r="G233" s="83">
        <v>1143.4000000000001</v>
      </c>
      <c r="H233" s="85">
        <f>SUM(H234:H236)</f>
        <v>0</v>
      </c>
      <c r="I233" s="85">
        <v>3201.57</v>
      </c>
      <c r="J233" s="85">
        <f>SUM(J234:J236)</f>
        <v>6334.38</v>
      </c>
      <c r="K233" s="85">
        <v>4240.57</v>
      </c>
      <c r="L233" s="85">
        <f>SUM(L234:L236)</f>
        <v>10668.76</v>
      </c>
      <c r="M233" s="85">
        <v>4269.17</v>
      </c>
      <c r="N233" s="87">
        <f>SUM(N234:N236)</f>
        <v>18003.129999999997</v>
      </c>
    </row>
    <row r="234" spans="1:14" ht="25.5" x14ac:dyDescent="0.25">
      <c r="A234" s="151"/>
      <c r="B234" s="190"/>
      <c r="C234" s="204" t="s">
        <v>519</v>
      </c>
      <c r="D234" s="204" t="s">
        <v>520</v>
      </c>
      <c r="E234" s="204" t="s">
        <v>521</v>
      </c>
      <c r="F234" s="206" t="s">
        <v>195</v>
      </c>
      <c r="G234" s="234"/>
      <c r="H234" s="241">
        <v>0</v>
      </c>
      <c r="I234" s="236"/>
      <c r="J234" s="241">
        <v>2000</v>
      </c>
      <c r="K234" s="236"/>
      <c r="L234" s="241">
        <v>2000</v>
      </c>
      <c r="M234" s="236"/>
      <c r="N234" s="242">
        <v>5000</v>
      </c>
    </row>
    <row r="235" spans="1:14" ht="38.25" x14ac:dyDescent="0.25">
      <c r="A235" s="151"/>
      <c r="B235" s="190"/>
      <c r="C235" s="211" t="s">
        <v>522</v>
      </c>
      <c r="D235" s="211" t="s">
        <v>523</v>
      </c>
      <c r="E235" s="211" t="s">
        <v>524</v>
      </c>
      <c r="F235" s="212" t="s">
        <v>191</v>
      </c>
      <c r="G235" s="243"/>
      <c r="H235" s="244">
        <v>0</v>
      </c>
      <c r="I235" s="245"/>
      <c r="J235" s="244">
        <v>3334.38</v>
      </c>
      <c r="K235" s="245"/>
      <c r="L235" s="244">
        <v>6668.76</v>
      </c>
      <c r="M235" s="245"/>
      <c r="N235" s="246">
        <v>10003.129999999999</v>
      </c>
    </row>
    <row r="236" spans="1:14" ht="25.5" x14ac:dyDescent="0.25">
      <c r="A236" s="151"/>
      <c r="B236" s="190"/>
      <c r="C236" s="191" t="s">
        <v>525</v>
      </c>
      <c r="D236" s="191" t="s">
        <v>520</v>
      </c>
      <c r="E236" s="191" t="s">
        <v>521</v>
      </c>
      <c r="F236" s="195" t="s">
        <v>191</v>
      </c>
      <c r="G236" s="233"/>
      <c r="H236" s="237">
        <v>0</v>
      </c>
      <c r="I236" s="235"/>
      <c r="J236" s="237">
        <v>1000</v>
      </c>
      <c r="K236" s="235"/>
      <c r="L236" s="237">
        <v>2000</v>
      </c>
      <c r="M236" s="235"/>
      <c r="N236" s="239">
        <v>3000</v>
      </c>
    </row>
    <row r="237" spans="1:14" x14ac:dyDescent="0.25">
      <c r="A237" s="154" t="s">
        <v>110</v>
      </c>
      <c r="B237" s="156" t="s">
        <v>123</v>
      </c>
      <c r="C237" s="192"/>
      <c r="D237" s="192"/>
      <c r="E237" s="192"/>
      <c r="F237" s="249"/>
      <c r="G237" s="183">
        <f t="shared" ref="G237:N237" si="9">+G227+G233</f>
        <v>15017.26</v>
      </c>
      <c r="H237" s="184">
        <f t="shared" si="9"/>
        <v>9412.4700000000012</v>
      </c>
      <c r="I237" s="184">
        <f t="shared" si="9"/>
        <v>25070.34</v>
      </c>
      <c r="J237" s="184">
        <f t="shared" si="9"/>
        <v>30749.83</v>
      </c>
      <c r="K237" s="184">
        <f t="shared" si="9"/>
        <v>31329.14</v>
      </c>
      <c r="L237" s="184">
        <f t="shared" si="9"/>
        <v>50087.19</v>
      </c>
      <c r="M237" s="184">
        <f t="shared" si="9"/>
        <v>50003.97</v>
      </c>
      <c r="N237" s="185">
        <f t="shared" si="9"/>
        <v>133503.13</v>
      </c>
    </row>
    <row r="238" spans="1:14" ht="17.25" x14ac:dyDescent="0.25">
      <c r="A238" s="186" t="s">
        <v>137</v>
      </c>
      <c r="B238" s="51" t="s">
        <v>144</v>
      </c>
      <c r="C238" s="143"/>
      <c r="D238" s="143"/>
      <c r="E238" s="143"/>
      <c r="F238" s="144"/>
      <c r="G238" s="187"/>
      <c r="H238" s="188">
        <v>0</v>
      </c>
      <c r="I238" s="188"/>
      <c r="J238" s="188">
        <v>0</v>
      </c>
      <c r="K238" s="188"/>
      <c r="L238" s="188">
        <v>0</v>
      </c>
      <c r="M238" s="188"/>
      <c r="N238" s="189">
        <v>0</v>
      </c>
    </row>
    <row r="239" spans="1:14" x14ac:dyDescent="0.25">
      <c r="A239" s="4" t="s">
        <v>132</v>
      </c>
      <c r="B239" s="3"/>
      <c r="C239" s="145"/>
      <c r="D239" s="145"/>
      <c r="E239" s="145"/>
      <c r="F239" s="145"/>
      <c r="G239" s="135">
        <f t="shared" ref="G239:N239" si="10">+G238+G237+G226+G224+G217+G212+G196</f>
        <v>120878.69</v>
      </c>
      <c r="H239" s="136">
        <f t="shared" si="10"/>
        <v>88142.93</v>
      </c>
      <c r="I239" s="136">
        <f t="shared" si="10"/>
        <v>183888</v>
      </c>
      <c r="J239" s="136">
        <f t="shared" si="10"/>
        <v>196359.59999999998</v>
      </c>
      <c r="K239" s="136">
        <f t="shared" si="10"/>
        <v>269026.95999999996</v>
      </c>
      <c r="L239" s="136">
        <f t="shared" si="10"/>
        <v>270830.10000000003</v>
      </c>
      <c r="M239" s="136">
        <f t="shared" si="10"/>
        <v>410171.61000000004</v>
      </c>
      <c r="N239" s="137">
        <f t="shared" si="10"/>
        <v>872834.17</v>
      </c>
    </row>
    <row r="240" spans="1:14" x14ac:dyDescent="0.25">
      <c r="A240" s="4" t="s">
        <v>174</v>
      </c>
      <c r="B240" s="3"/>
      <c r="C240" s="142"/>
      <c r="D240" s="142"/>
      <c r="E240" s="142"/>
      <c r="F240" s="142"/>
      <c r="G240" s="16"/>
      <c r="H240" s="100">
        <v>0</v>
      </c>
      <c r="I240" s="17"/>
      <c r="J240" s="100">
        <v>0</v>
      </c>
      <c r="K240" s="17"/>
      <c r="L240" s="100">
        <v>0</v>
      </c>
      <c r="M240" s="17"/>
      <c r="N240" s="102">
        <v>0</v>
      </c>
    </row>
    <row r="241" spans="1:14" x14ac:dyDescent="0.25">
      <c r="A241" s="31"/>
      <c r="B241" s="56"/>
      <c r="C241" s="56"/>
      <c r="D241" s="56"/>
      <c r="E241" s="56"/>
      <c r="F241" s="56"/>
      <c r="G241" s="57"/>
      <c r="H241" s="57"/>
      <c r="I241" s="57"/>
      <c r="J241" s="57"/>
      <c r="K241" s="57"/>
      <c r="L241" s="57"/>
      <c r="M241" s="57"/>
      <c r="N241" s="58"/>
    </row>
    <row r="242" spans="1:14" x14ac:dyDescent="0.25">
      <c r="A242" s="59"/>
      <c r="B242" s="60" t="s">
        <v>129</v>
      </c>
      <c r="C242" s="146"/>
      <c r="D242" s="146"/>
      <c r="E242" s="146"/>
      <c r="F242" s="146"/>
      <c r="G242" s="136">
        <f t="shared" ref="G242:N242" si="11">+G97-G239</f>
        <v>171351.41999999998</v>
      </c>
      <c r="H242" s="136">
        <f t="shared" si="11"/>
        <v>231835.55</v>
      </c>
      <c r="I242" s="136">
        <f t="shared" si="11"/>
        <v>283708.39</v>
      </c>
      <c r="J242" s="136">
        <f t="shared" si="11"/>
        <v>279159.28000000003</v>
      </c>
      <c r="K242" s="136">
        <f t="shared" si="11"/>
        <v>263350.82000000007</v>
      </c>
      <c r="L242" s="136">
        <f t="shared" si="11"/>
        <v>241973.09999999992</v>
      </c>
      <c r="M242" s="136">
        <f t="shared" si="11"/>
        <v>266680.07</v>
      </c>
      <c r="N242" s="137">
        <f t="shared" si="11"/>
        <v>224113.32999999996</v>
      </c>
    </row>
    <row r="243" spans="1:14" s="37" customFormat="1" x14ac:dyDescent="0.2">
      <c r="A243" s="59"/>
      <c r="B243" s="60" t="s">
        <v>163</v>
      </c>
      <c r="C243" s="147"/>
      <c r="D243" s="147"/>
      <c r="E243" s="147"/>
      <c r="F243" s="147"/>
      <c r="G243" s="18"/>
      <c r="H243" s="140">
        <f>+H98-H240</f>
        <v>0</v>
      </c>
      <c r="I243" s="19"/>
      <c r="J243" s="140">
        <f>+J98-J240</f>
        <v>0</v>
      </c>
      <c r="K243" s="19"/>
      <c r="L243" s="140">
        <f>+L98-L240</f>
        <v>0</v>
      </c>
      <c r="M243" s="19"/>
      <c r="N243" s="138">
        <f>+N98-N240</f>
        <v>0</v>
      </c>
    </row>
    <row r="244" spans="1:14" s="37" customFormat="1" x14ac:dyDescent="0.25">
      <c r="A244" s="61"/>
      <c r="B244" s="60" t="s">
        <v>134</v>
      </c>
      <c r="C244" s="146"/>
      <c r="D244" s="146"/>
      <c r="E244" s="146"/>
      <c r="F244" s="146"/>
      <c r="G244" s="136">
        <v>0</v>
      </c>
      <c r="H244" s="136">
        <f>IF(H242&lt;0,-H242,0)</f>
        <v>0</v>
      </c>
      <c r="I244" s="136">
        <v>0</v>
      </c>
      <c r="J244" s="136">
        <f>IF(J242&lt;0,-J242,0)</f>
        <v>0</v>
      </c>
      <c r="K244" s="136">
        <v>0</v>
      </c>
      <c r="L244" s="136">
        <f>IF(L242&lt;0,-L242,0)</f>
        <v>0</v>
      </c>
      <c r="M244" s="136">
        <v>0</v>
      </c>
      <c r="N244" s="139">
        <f>IF(N242&lt;0,-N242,0)</f>
        <v>0</v>
      </c>
    </row>
    <row r="245" spans="1:14" s="20" customFormat="1" ht="21" customHeight="1" x14ac:dyDescent="0.2">
      <c r="A245" s="2" t="s">
        <v>149</v>
      </c>
      <c r="B245" s="2"/>
      <c r="C245" s="2"/>
      <c r="D245" s="2"/>
      <c r="E245" s="2"/>
      <c r="F245" s="2"/>
      <c r="G245" s="2"/>
      <c r="H245" s="2"/>
      <c r="I245" s="2"/>
      <c r="J245" s="2"/>
      <c r="K245" s="2"/>
      <c r="L245" s="2"/>
      <c r="M245" s="2"/>
      <c r="N245" s="2"/>
    </row>
    <row r="246" spans="1:14" s="20" customFormat="1" ht="21" customHeight="1" x14ac:dyDescent="0.2">
      <c r="A246" s="1" t="s">
        <v>151</v>
      </c>
      <c r="B246" s="1"/>
      <c r="C246" s="1"/>
      <c r="D246" s="1"/>
      <c r="E246" s="1"/>
      <c r="F246" s="1"/>
      <c r="G246" s="1"/>
      <c r="H246" s="1"/>
      <c r="I246" s="1"/>
      <c r="J246" s="1"/>
      <c r="K246" s="1"/>
      <c r="L246" s="1"/>
      <c r="M246" s="1"/>
      <c r="N246" s="1"/>
    </row>
    <row r="247" spans="1:14" s="20" customFormat="1" ht="21" customHeight="1" x14ac:dyDescent="0.2">
      <c r="A247" s="14" t="s">
        <v>167</v>
      </c>
      <c r="B247" s="14"/>
      <c r="C247" s="14"/>
      <c r="D247" s="14"/>
      <c r="E247" s="14"/>
      <c r="F247" s="14"/>
      <c r="G247" s="14"/>
      <c r="H247" s="14"/>
      <c r="I247" s="14"/>
      <c r="J247" s="14"/>
      <c r="K247" s="14"/>
      <c r="L247" s="14"/>
      <c r="M247" s="14"/>
      <c r="N247" s="14"/>
    </row>
  </sheetData>
  <sheetProtection password="D3C7" sheet="1" objects="1" scenarios="1"/>
  <mergeCells count="39">
    <mergeCell ref="A7:N7"/>
    <mergeCell ref="B1:N2"/>
    <mergeCell ref="A3:N3"/>
    <mergeCell ref="A4:N4"/>
    <mergeCell ref="A5:N5"/>
    <mergeCell ref="A6:N6"/>
    <mergeCell ref="A97:B97"/>
    <mergeCell ref="A8:N8"/>
    <mergeCell ref="A9:N9"/>
    <mergeCell ref="A11:A13"/>
    <mergeCell ref="B11:B13"/>
    <mergeCell ref="C11:C13"/>
    <mergeCell ref="D11:D13"/>
    <mergeCell ref="E11:E13"/>
    <mergeCell ref="F11:F13"/>
    <mergeCell ref="G11:N11"/>
    <mergeCell ref="G12:H12"/>
    <mergeCell ref="I12:J12"/>
    <mergeCell ref="K12:L12"/>
    <mergeCell ref="M12:N12"/>
    <mergeCell ref="A95:B95"/>
    <mergeCell ref="A96:B96"/>
    <mergeCell ref="E100:E102"/>
    <mergeCell ref="A98:B98"/>
    <mergeCell ref="A100:A102"/>
    <mergeCell ref="B100:B102"/>
    <mergeCell ref="C100:C102"/>
    <mergeCell ref="D100:D102"/>
    <mergeCell ref="F100:F102"/>
    <mergeCell ref="G100:N100"/>
    <mergeCell ref="G101:H101"/>
    <mergeCell ref="I101:J101"/>
    <mergeCell ref="K101:L101"/>
    <mergeCell ref="M101:N101"/>
    <mergeCell ref="A239:B239"/>
    <mergeCell ref="A240:B240"/>
    <mergeCell ref="A245:N245"/>
    <mergeCell ref="A246:N246"/>
    <mergeCell ref="A247:N247"/>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Comune Germagno</cp:lastModifiedBy>
  <cp:lastPrinted>2025-01-31T15:01:04Z</cp:lastPrinted>
  <dcterms:created xsi:type="dcterms:W3CDTF">2015-02-26T11:29:02Z</dcterms:created>
  <dcterms:modified xsi:type="dcterms:W3CDTF">2026-04-13T09:33:43Z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